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附件2" sheetId="2" r:id="rId2"/>
  </sheets>
  <externalReferences>
    <externalReference r:id="rId5"/>
  </externalReferences>
  <definedNames>
    <definedName name="_xlnm.Print_Titles" localSheetId="0">'附件1'!$4:$5</definedName>
  </definedNames>
  <calcPr fullCalcOnLoad="1"/>
</workbook>
</file>

<file path=xl/sharedStrings.xml><?xml version="1.0" encoding="utf-8"?>
<sst xmlns="http://schemas.openxmlformats.org/spreadsheetml/2006/main" count="240" uniqueCount="201">
  <si>
    <t>附件1</t>
  </si>
  <si>
    <t>黄色部分为往年下达资金显示的列</t>
  </si>
  <si>
    <t>2022年义务教育阶段公用经费省级转移支付资金安排表</t>
  </si>
  <si>
    <t>单位：万元</t>
  </si>
  <si>
    <t>市、县（区）名称</t>
  </si>
  <si>
    <t>闽政[2016]16号省级补助比例</t>
  </si>
  <si>
    <t>原中央苏区县提高补助水平后省级补助比例（2011）</t>
  </si>
  <si>
    <t>小学在校学生数</t>
  </si>
  <si>
    <t>初中在校学生数</t>
  </si>
  <si>
    <t>城乡义务教育生均公用经费</t>
  </si>
  <si>
    <t>小学不足100人按100人核定公用经费</t>
  </si>
  <si>
    <t>小学100-199人按200人核定公用经费</t>
  </si>
  <si>
    <t>初中不足300人按300人核定公用经费</t>
  </si>
  <si>
    <t>公办学校寄宿生公用经费</t>
  </si>
  <si>
    <t>总计</t>
  </si>
  <si>
    <t>省级以上承担</t>
  </si>
  <si>
    <t>市县承担</t>
  </si>
  <si>
    <t>闽财教指〔2021〕121号已提前下达资金</t>
  </si>
  <si>
    <t>闽财教指〔2022〕47号下达中央资金</t>
  </si>
  <si>
    <t>本次下达省级资金</t>
  </si>
  <si>
    <t>小计</t>
  </si>
  <si>
    <t>小学标准</t>
  </si>
  <si>
    <t>初中标准</t>
  </si>
  <si>
    <t>合计</t>
  </si>
  <si>
    <t>省级</t>
  </si>
  <si>
    <t>其中：原中央苏区县提高补助新增资金</t>
  </si>
  <si>
    <t>市县</t>
  </si>
  <si>
    <t>学校(教学点）数（个）</t>
  </si>
  <si>
    <t>在校学生数（人）</t>
  </si>
  <si>
    <t>不足100人小学按100人计算应有的在校生数（人）</t>
  </si>
  <si>
    <t>100人以下学校按100人计算增加在校生数（人）</t>
  </si>
  <si>
    <t>学校数（个）</t>
  </si>
  <si>
    <t>100-199人小学按200人计算应有的在校生数（人）</t>
  </si>
  <si>
    <t>100-199人学校按200人计算增加在校生数（人）</t>
  </si>
  <si>
    <t>不足300人初中按300人计算应有的在校生数（人）</t>
  </si>
  <si>
    <t>300人以下学校按300人计算增加在校生数（人）</t>
  </si>
  <si>
    <t>公办寄宿制学校寄宿生</t>
  </si>
  <si>
    <t>其中：中央资金</t>
  </si>
  <si>
    <t>全省合计</t>
  </si>
  <si>
    <t>福州市</t>
  </si>
  <si>
    <t>市本级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</si>
  <si>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</si>
  <si>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</si>
  <si>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</si>
  <si>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</si>
  <si>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</si>
  <si>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</si>
  <si>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</si>
  <si>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</si>
  <si>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</si>
  <si>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</si>
  <si>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福清市</t>
  </si>
  <si>
    <t>长乐区</t>
  </si>
  <si>
    <t>高新区管委会</t>
  </si>
  <si>
    <t>莆田市</t>
  </si>
  <si>
    <t>城厢区</t>
  </si>
  <si>
    <t>涵江区</t>
  </si>
  <si>
    <t>荔城区</t>
  </si>
  <si>
    <t>秀屿区</t>
  </si>
  <si>
    <t>湄洲岛</t>
  </si>
  <si>
    <t>北岸管委会</t>
  </si>
  <si>
    <t>仙游县</t>
  </si>
  <si>
    <t>三明市</t>
  </si>
  <si>
    <t>三元区</t>
  </si>
  <si>
    <t>梅列区</t>
  </si>
  <si>
    <t>明溪县</t>
  </si>
  <si>
    <t>清流县</t>
  </si>
  <si>
    <t>宁化县</t>
  </si>
  <si>
    <t>大田县</t>
  </si>
  <si>
    <t>尤溪县</t>
  </si>
  <si>
    <t>沙县区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</si>
  <si>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</si>
  <si>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</si>
  <si>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</si>
  <si>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</si>
  <si>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</si>
  <si>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</si>
  <si>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</si>
  <si>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</si>
  <si>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</si>
  <si>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</si>
  <si>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</si>
  <si>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</si>
  <si>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</si>
  <si>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</si>
  <si>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</si>
  <si>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</si>
  <si>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台商投资区</t>
  </si>
  <si>
    <t>漳州市</t>
  </si>
  <si>
    <t>芗城区</t>
  </si>
  <si>
    <t>龙文区</t>
  </si>
  <si>
    <t>云霄县</t>
  </si>
  <si>
    <t>漳浦县</t>
  </si>
  <si>
    <t>古雷港经济开发区</t>
  </si>
  <si>
    <t>诏安县</t>
  </si>
  <si>
    <t>长泰区</t>
  </si>
  <si>
    <t>东山县</t>
  </si>
  <si>
    <t>南靖县</t>
  </si>
  <si>
    <t>平和县</t>
  </si>
  <si>
    <t>华安县</t>
  </si>
  <si>
    <t>龙海区</t>
  </si>
  <si>
    <t>漳州高新技术产业开发区</t>
  </si>
  <si>
    <t>常山开发区</t>
  </si>
  <si>
    <t>招商局经济技术开发区</t>
  </si>
  <si>
    <t>漳州台商投资区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</si>
  <si>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</si>
  <si>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</si>
  <si>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</si>
  <si>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</si>
  <si>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</si>
  <si>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</si>
  <si>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</si>
  <si>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</si>
  <si>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</si>
  <si>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</si>
  <si>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建阳区</t>
  </si>
  <si>
    <t>龙岩市</t>
  </si>
  <si>
    <t>新罗区</t>
  </si>
  <si>
    <t>长汀县</t>
  </si>
  <si>
    <t>永定区</t>
  </si>
  <si>
    <t>上杭县</t>
  </si>
  <si>
    <t>武平县</t>
  </si>
  <si>
    <t>连城县</t>
  </si>
  <si>
    <t>漳平市</t>
  </si>
  <si>
    <t>宁德市</t>
  </si>
  <si>
    <t>蕉城区</t>
  </si>
  <si>
    <t>东侨开发区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</si>
  <si>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</si>
  <si>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</si>
  <si>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</si>
  <si>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</si>
  <si>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</si>
  <si>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</si>
  <si>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</si>
  <si>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</si>
  <si>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平潭综合实验区</t>
  </si>
  <si>
    <t>附件2</t>
  </si>
  <si>
    <r>
      <rPr>
        <sz val="18"/>
        <rFont val="方正小标宋简体"/>
        <family val="4"/>
      </rPr>
      <t>专项转移支付绩效目标表</t>
    </r>
    <r>
      <rPr>
        <sz val="14"/>
        <rFont val="仿宋"/>
        <family val="3"/>
      </rPr>
      <t xml:space="preserve">
（2022年度）</t>
    </r>
  </si>
  <si>
    <t>项目名称</t>
  </si>
  <si>
    <t>城乡义务教育补助经费</t>
  </si>
  <si>
    <t>主管部门（单位）名称及部门预算编码</t>
  </si>
  <si>
    <t>福建省教育厅</t>
  </si>
  <si>
    <t>补助区域</t>
  </si>
  <si>
    <t>全省</t>
  </si>
  <si>
    <t>资金情况
（万元）</t>
  </si>
  <si>
    <t xml:space="preserve"> 资金总额：</t>
  </si>
  <si>
    <t>259919.02万元</t>
  </si>
  <si>
    <t xml:space="preserve">  其中：财政拨款</t>
  </si>
  <si>
    <t xml:space="preserve">        其他资金</t>
  </si>
  <si>
    <t>总体目标</t>
  </si>
  <si>
    <t>目标1：落实城乡统一、重在农村的义务教育经费保障机制。
目标2：实施农村义务教育学生营养改善计划。</t>
  </si>
  <si>
    <t>绩
效
指
标</t>
  </si>
  <si>
    <t>一级
指标</t>
  </si>
  <si>
    <t>二级指标</t>
  </si>
  <si>
    <t>三级指标</t>
  </si>
  <si>
    <t>指标解释</t>
  </si>
  <si>
    <t>区域目标值</t>
  </si>
  <si>
    <t>产
出
指
标</t>
  </si>
  <si>
    <t>成本指标</t>
  </si>
  <si>
    <t>按小学年生均750元、初中年生均950元补助公用经费</t>
  </si>
  <si>
    <t>省定标准小学年生均750元、初中年生均950元</t>
  </si>
  <si>
    <t>不低省定标准</t>
  </si>
  <si>
    <t>营养膳食生均补助标准</t>
  </si>
  <si>
    <t>5元/天</t>
  </si>
  <si>
    <t>数量指标</t>
  </si>
  <si>
    <t>享受免费教科书政策的学生比例</t>
  </si>
  <si>
    <t>家庭经济困难学生享受生活补助政策比例</t>
  </si>
  <si>
    <t>免作业本费补助受益学生数</t>
  </si>
  <si>
    <t>按2021-2022学年事业统计数核拨</t>
  </si>
  <si>
    <t>福州市约60万人（小学）、26万人（初中）</t>
  </si>
  <si>
    <t>莆田市约28万人、13万人</t>
  </si>
  <si>
    <t>三明市约22万人、9万人</t>
  </si>
  <si>
    <t>泉州市约84万人、35万人</t>
  </si>
  <si>
    <t>漳州市约42万人、18万人</t>
  </si>
  <si>
    <t>南平市约19万人、10万人</t>
  </si>
  <si>
    <t>龙岩市约26万人、9万人</t>
  </si>
  <si>
    <t>宁德市约27万人、12万人</t>
  </si>
  <si>
    <t>平潭综合实验区约3万人、1万人</t>
  </si>
  <si>
    <t>质量指标</t>
  </si>
  <si>
    <t>教科书质量合格率</t>
  </si>
  <si>
    <t>≥97%</t>
  </si>
  <si>
    <t>营养改善计划食品安全达标率</t>
  </si>
  <si>
    <t>纳入直达系统资金比例</t>
  </si>
  <si>
    <t>纳入直达系统资金占全年城乡义务教育补助经费比例</t>
  </si>
  <si>
    <t>按相关规定</t>
  </si>
  <si>
    <t>时效指标</t>
  </si>
  <si>
    <t>资金到位率</t>
  </si>
  <si>
    <t>根据实际学生数及标准核拨资金</t>
  </si>
  <si>
    <t>直达系统支出率</t>
  </si>
  <si>
    <t>按序时进度</t>
  </si>
  <si>
    <t>报送材料时效</t>
  </si>
  <si>
    <t>按规定时间</t>
  </si>
  <si>
    <t>效益
指标</t>
  </si>
  <si>
    <t>社会效益
指标</t>
  </si>
  <si>
    <t>贫困地区学生身体素质</t>
  </si>
  <si>
    <t>提升</t>
  </si>
  <si>
    <t>满意度指标</t>
  </si>
  <si>
    <t>服务对象
满意度指标</t>
  </si>
  <si>
    <t>学校和老师满意度</t>
  </si>
  <si>
    <t>≥85%</t>
  </si>
  <si>
    <t>家长和学生满意度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</si>
</sst>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_ "/>
    <numFmt numFmtId="181" formatCode="0.00_);[Red]\(0.00\)"/>
    <numFmt numFmtId="182" formatCode="0.00_ "/>
    <numFmt numFmtId="183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18"/>
      <name val="方正小标宋简体"/>
      <family val="4"/>
    </font>
    <font>
      <b/>
      <sz val="16"/>
      <name val="宋体"/>
      <family val="0"/>
    </font>
    <font>
      <sz val="11"/>
      <name val="仿宋"/>
      <family val="3"/>
    </font>
    <font>
      <sz val="14"/>
      <name val="黑体"/>
      <family val="3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name val="CESI黑体-GB13000"/>
      <family val="0"/>
    </font>
    <font>
      <b/>
      <sz val="11"/>
      <name val="仿宋"/>
      <family val="3"/>
    </font>
    <font>
      <sz val="11"/>
      <color indexed="10"/>
      <name val="仿宋"/>
      <family val="3"/>
    </font>
    <font>
      <sz val="10"/>
      <name val="黑体"/>
      <family val="3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name val="ＭＳ Ｐゴシック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name val="蹈框"/>
      <family val="0"/>
    </font>
    <font>
      <b/>
      <sz val="10"/>
      <name val="MS Sans Serif"/>
      <family val="2"/>
    </font>
    <font>
      <sz val="9"/>
      <name val="宋体"/>
      <family val="0"/>
    </font>
    <font>
      <sz val="14"/>
      <name val="仿宋"/>
      <family val="3"/>
    </font>
    <font>
      <sz val="10"/>
      <color rgb="FFFF0000"/>
      <name val="宋体"/>
      <family val="0"/>
    </font>
    <font>
      <sz val="11"/>
      <color rgb="FFFF000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7" fillId="2" borderId="1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9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27" fillId="0" borderId="0">
      <alignment/>
      <protection/>
    </xf>
    <xf numFmtId="0" fontId="3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16" fillId="0" borderId="5" applyNumberFormat="0" applyFill="0" applyAlignment="0" applyProtection="0"/>
    <xf numFmtId="0" fontId="20" fillId="9" borderId="0" applyNumberFormat="0" applyBorder="0" applyAlignment="0" applyProtection="0"/>
    <xf numFmtId="0" fontId="37" fillId="0" borderId="6" applyNumberFormat="0" applyFill="0" applyAlignment="0" applyProtection="0"/>
    <xf numFmtId="0" fontId="20" fillId="10" borderId="0" applyNumberFormat="0" applyBorder="0" applyAlignment="0" applyProtection="0"/>
    <xf numFmtId="0" fontId="29" fillId="11" borderId="7" applyNumberFormat="0" applyAlignment="0" applyProtection="0"/>
    <xf numFmtId="0" fontId="32" fillId="11" borderId="2" applyNumberFormat="0" applyAlignment="0" applyProtection="0"/>
    <xf numFmtId="0" fontId="28" fillId="12" borderId="8" applyNumberFormat="0" applyAlignment="0" applyProtection="0"/>
    <xf numFmtId="0" fontId="21" fillId="4" borderId="0" applyNumberFormat="0" applyBorder="0" applyAlignment="0" applyProtection="0"/>
    <xf numFmtId="0" fontId="20" fillId="13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22" fillId="3" borderId="0" applyNumberFormat="0" applyBorder="0" applyAlignment="0" applyProtection="0"/>
    <xf numFmtId="0" fontId="42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4" fillId="0" borderId="0">
      <alignment/>
      <protection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>
      <alignment/>
      <protection/>
    </xf>
    <xf numFmtId="0" fontId="21" fillId="23" borderId="0" applyNumberFormat="0" applyBorder="0" applyAlignment="0" applyProtection="0"/>
    <xf numFmtId="0" fontId="20" fillId="24" borderId="0" applyNumberFormat="0" applyBorder="0" applyAlignment="0" applyProtection="0"/>
    <xf numFmtId="0" fontId="26" fillId="0" borderId="0">
      <alignment/>
      <protection/>
    </xf>
    <xf numFmtId="0" fontId="43" fillId="0" borderId="0">
      <alignment/>
      <protection/>
    </xf>
    <xf numFmtId="43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38" fontId="17" fillId="11" borderId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 applyNumberFormat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>
      <alignment/>
      <protection/>
    </xf>
    <xf numFmtId="0" fontId="44" fillId="0" borderId="0" applyNumberFormat="0" applyFill="0" applyBorder="0" applyAlignment="0" applyProtection="0"/>
    <xf numFmtId="0" fontId="21" fillId="0" borderId="0">
      <alignment vertical="center"/>
      <protection/>
    </xf>
    <xf numFmtId="0" fontId="25" fillId="0" borderId="0">
      <alignment/>
      <protection/>
    </xf>
    <xf numFmtId="178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4" fillId="0" borderId="0">
      <alignment/>
      <protection/>
    </xf>
    <xf numFmtId="10" fontId="25" fillId="0" borderId="0" applyFont="0" applyFill="0" applyBorder="0" applyAlignment="0" applyProtection="0"/>
    <xf numFmtId="0" fontId="45" fillId="0" borderId="0">
      <alignment/>
      <protection locked="0"/>
    </xf>
    <xf numFmtId="41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18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72" applyFont="1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 wrapText="1"/>
      <protection/>
    </xf>
    <xf numFmtId="0" fontId="3" fillId="0" borderId="0" xfId="72" applyFont="1" applyFill="1" applyBorder="1" applyAlignment="1">
      <alignment vertical="center" wrapText="1"/>
      <protection/>
    </xf>
    <xf numFmtId="0" fontId="4" fillId="0" borderId="0" xfId="72" applyFont="1" applyFill="1" applyBorder="1" applyAlignment="1">
      <alignment horizontal="center" vertical="top" wrapText="1"/>
      <protection/>
    </xf>
    <xf numFmtId="0" fontId="5" fillId="0" borderId="0" xfId="72" applyFont="1" applyFill="1" applyBorder="1" applyAlignment="1">
      <alignment horizontal="center" vertical="top" wrapText="1"/>
      <protection/>
    </xf>
    <xf numFmtId="0" fontId="6" fillId="0" borderId="11" xfId="72" applyFont="1" applyFill="1" applyBorder="1" applyAlignment="1">
      <alignment horizontal="center" vertical="center" wrapText="1"/>
      <protection/>
    </xf>
    <xf numFmtId="0" fontId="6" fillId="0" borderId="12" xfId="72" applyFont="1" applyFill="1" applyBorder="1" applyAlignment="1">
      <alignment horizontal="center" vertical="center" wrapText="1"/>
      <protection/>
    </xf>
    <xf numFmtId="0" fontId="6" fillId="0" borderId="1" xfId="72" applyFont="1" applyFill="1" applyBorder="1" applyAlignment="1">
      <alignment horizontal="center" vertical="center" wrapText="1"/>
      <protection/>
    </xf>
    <xf numFmtId="0" fontId="6" fillId="0" borderId="13" xfId="72" applyFont="1" applyFill="1" applyBorder="1" applyAlignment="1">
      <alignment horizontal="center" vertical="center" wrapText="1"/>
      <protection/>
    </xf>
    <xf numFmtId="0" fontId="6" fillId="0" borderId="14" xfId="72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1" xfId="72" applyFont="1" applyFill="1" applyBorder="1" applyAlignment="1">
      <alignment vertical="center" wrapText="1"/>
      <protection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" xfId="72" applyFont="1" applyFill="1" applyBorder="1" applyAlignment="1">
      <alignment vertical="center" wrapText="1"/>
      <protection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1" xfId="72" applyFont="1" applyFill="1" applyBorder="1" applyAlignment="1">
      <alignment horizontal="justify" vertical="center" wrapText="1"/>
      <protection/>
    </xf>
    <xf numFmtId="0" fontId="6" fillId="0" borderId="12" xfId="72" applyFont="1" applyFill="1" applyBorder="1" applyAlignment="1">
      <alignment horizontal="justify" vertical="center" wrapText="1"/>
      <protection/>
    </xf>
    <xf numFmtId="0" fontId="6" fillId="0" borderId="13" xfId="72" applyFont="1" applyFill="1" applyBorder="1" applyAlignment="1">
      <alignment horizontal="justify" vertical="center" wrapText="1"/>
      <protection/>
    </xf>
    <xf numFmtId="9" fontId="6" fillId="0" borderId="1" xfId="72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80" fontId="9" fillId="0" borderId="0" xfId="0" applyNumberFormat="1" applyFont="1" applyFill="1" applyAlignment="1">
      <alignment horizontal="right"/>
    </xf>
    <xf numFmtId="180" fontId="9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Fill="1" applyAlignment="1">
      <alignment/>
    </xf>
    <xf numFmtId="182" fontId="9" fillId="0" borderId="0" xfId="0" applyNumberFormat="1" applyFont="1" applyFill="1" applyAlignment="1">
      <alignment/>
    </xf>
    <xf numFmtId="180" fontId="9" fillId="0" borderId="0" xfId="0" applyNumberFormat="1" applyFont="1" applyFill="1" applyAlignment="1">
      <alignment horizontal="center" vertical="center"/>
    </xf>
    <xf numFmtId="180" fontId="9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180" fontId="12" fillId="0" borderId="1" xfId="75" applyNumberFormat="1" applyFont="1" applyFill="1" applyBorder="1" applyAlignment="1" applyProtection="1">
      <alignment horizontal="right" vertical="center" wrapText="1"/>
      <protection/>
    </xf>
    <xf numFmtId="180" fontId="12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right"/>
    </xf>
    <xf numFmtId="180" fontId="13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horizontal="right" vertical="center"/>
    </xf>
    <xf numFmtId="180" fontId="48" fillId="0" borderId="1" xfId="0" applyNumberFormat="1" applyFont="1" applyFill="1" applyBorder="1" applyAlignment="1">
      <alignment horizontal="center" vertical="center" wrapText="1"/>
    </xf>
    <xf numFmtId="181" fontId="48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 vertical="center"/>
    </xf>
    <xf numFmtId="181" fontId="7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horizontal="center" vertical="center"/>
    </xf>
    <xf numFmtId="180" fontId="7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horizontal="center" vertical="center" wrapText="1"/>
    </xf>
    <xf numFmtId="180" fontId="12" fillId="0" borderId="1" xfId="0" applyNumberFormat="1" applyFont="1" applyFill="1" applyBorder="1" applyAlignment="1" applyProtection="1">
      <alignment horizontal="center" vertical="center" wrapText="1"/>
      <protection/>
    </xf>
    <xf numFmtId="180" fontId="13" fillId="0" borderId="1" xfId="0" applyNumberFormat="1" applyFont="1" applyFill="1" applyBorder="1" applyAlignment="1">
      <alignment/>
    </xf>
    <xf numFmtId="181" fontId="13" fillId="0" borderId="1" xfId="0" applyNumberFormat="1" applyFont="1" applyFill="1" applyBorder="1" applyAlignment="1">
      <alignment vertical="center" wrapText="1"/>
    </xf>
    <xf numFmtId="181" fontId="6" fillId="0" borderId="1" xfId="0" applyNumberFormat="1" applyFont="1" applyFill="1" applyBorder="1" applyAlignment="1">
      <alignment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vertical="center"/>
    </xf>
    <xf numFmtId="180" fontId="13" fillId="0" borderId="1" xfId="0" applyNumberFormat="1" applyFont="1" applyFill="1" applyBorder="1" applyAlignment="1">
      <alignment horizontal="right"/>
    </xf>
    <xf numFmtId="181" fontId="48" fillId="0" borderId="1" xfId="0" applyNumberFormat="1" applyFont="1" applyFill="1" applyBorder="1" applyAlignment="1">
      <alignment vertical="center" wrapText="1"/>
    </xf>
    <xf numFmtId="182" fontId="48" fillId="0" borderId="1" xfId="0" applyNumberFormat="1" applyFont="1" applyFill="1" applyBorder="1" applyAlignment="1">
      <alignment horizontal="center" vertical="center" wrapText="1"/>
    </xf>
    <xf numFmtId="180" fontId="48" fillId="0" borderId="1" xfId="0" applyNumberFormat="1" applyFont="1" applyFill="1" applyBorder="1" applyAlignment="1">
      <alignment horizontal="right" vertical="center"/>
    </xf>
    <xf numFmtId="180" fontId="48" fillId="0" borderId="1" xfId="0" applyNumberFormat="1" applyFont="1" applyFill="1" applyBorder="1" applyAlignment="1">
      <alignment vertical="center"/>
    </xf>
    <xf numFmtId="182" fontId="13" fillId="0" borderId="1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right"/>
    </xf>
    <xf numFmtId="180" fontId="6" fillId="0" borderId="1" xfId="0" applyNumberFormat="1" applyFont="1" applyFill="1" applyBorder="1" applyAlignment="1">
      <alignment horizontal="right"/>
    </xf>
    <xf numFmtId="182" fontId="6" fillId="0" borderId="1" xfId="0" applyNumberFormat="1" applyFont="1" applyFill="1" applyBorder="1" applyAlignment="1">
      <alignment/>
    </xf>
    <xf numFmtId="181" fontId="48" fillId="0" borderId="1" xfId="0" applyNumberFormat="1" applyFont="1" applyFill="1" applyBorder="1" applyAlignment="1">
      <alignment horizontal="right"/>
    </xf>
    <xf numFmtId="180" fontId="48" fillId="0" borderId="1" xfId="0" applyNumberFormat="1" applyFont="1" applyFill="1" applyBorder="1" applyAlignment="1">
      <alignment horizontal="right"/>
    </xf>
    <xf numFmtId="182" fontId="48" fillId="0" borderId="1" xfId="0" applyNumberFormat="1" applyFont="1" applyFill="1" applyBorder="1" applyAlignment="1">
      <alignment/>
    </xf>
    <xf numFmtId="182" fontId="13" fillId="0" borderId="1" xfId="0" applyNumberFormat="1" applyFont="1" applyFill="1" applyBorder="1" applyAlignment="1">
      <alignment/>
    </xf>
    <xf numFmtId="183" fontId="12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right"/>
    </xf>
    <xf numFmtId="182" fontId="48" fillId="0" borderId="1" xfId="0" applyNumberFormat="1" applyFont="1" applyFill="1" applyBorder="1" applyAlignment="1">
      <alignment horizontal="right"/>
    </xf>
    <xf numFmtId="181" fontId="7" fillId="0" borderId="0" xfId="0" applyNumberFormat="1" applyFont="1" applyFill="1" applyAlignment="1">
      <alignment horizontal="center"/>
    </xf>
    <xf numFmtId="180" fontId="1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81" fontId="12" fillId="0" borderId="22" xfId="0" applyNumberFormat="1" applyFont="1" applyFill="1" applyBorder="1" applyAlignment="1">
      <alignment horizontal="center" vertical="center" wrapText="1"/>
    </xf>
    <xf numFmtId="182" fontId="12" fillId="0" borderId="22" xfId="0" applyNumberFormat="1" applyFont="1" applyFill="1" applyBorder="1" applyAlignment="1">
      <alignment horizontal="center" vertical="center" wrapText="1"/>
    </xf>
    <xf numFmtId="180" fontId="12" fillId="0" borderId="23" xfId="0" applyNumberFormat="1" applyFont="1" applyFill="1" applyBorder="1" applyAlignment="1">
      <alignment horizontal="center" vertical="center" wrapText="1"/>
    </xf>
    <xf numFmtId="180" fontId="12" fillId="0" borderId="1" xfId="75" applyNumberFormat="1" applyFont="1" applyFill="1" applyBorder="1" applyAlignment="1" applyProtection="1">
      <alignment horizontal="center" vertical="center" wrapText="1"/>
      <protection/>
    </xf>
    <xf numFmtId="182" fontId="12" fillId="0" borderId="1" xfId="0" applyNumberFormat="1" applyFont="1" applyFill="1" applyBorder="1" applyAlignment="1">
      <alignment horizontal="center" vertical="center"/>
    </xf>
    <xf numFmtId="181" fontId="12" fillId="0" borderId="24" xfId="0" applyNumberFormat="1" applyFont="1" applyFill="1" applyBorder="1" applyAlignment="1">
      <alignment horizontal="center" vertical="center" wrapText="1"/>
    </xf>
    <xf numFmtId="182" fontId="12" fillId="0" borderId="2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80" fontId="13" fillId="0" borderId="1" xfId="0" applyNumberFormat="1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/>
    </xf>
    <xf numFmtId="180" fontId="6" fillId="0" borderId="1" xfId="0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81" fontId="48" fillId="0" borderId="1" xfId="0" applyNumberFormat="1" applyFont="1" applyFill="1" applyBorder="1" applyAlignment="1">
      <alignment horizontal="center" vertical="center"/>
    </xf>
    <xf numFmtId="181" fontId="48" fillId="0" borderId="1" xfId="0" applyNumberFormat="1" applyFont="1" applyFill="1" applyBorder="1" applyAlignment="1">
      <alignment horizontal="center"/>
    </xf>
    <xf numFmtId="180" fontId="48" fillId="0" borderId="1" xfId="0" applyNumberFormat="1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82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82" fontId="6" fillId="0" borderId="0" xfId="0" applyNumberFormat="1" applyFont="1" applyFill="1" applyAlignment="1">
      <alignment horizontal="center" vertical="center" wrapText="1"/>
    </xf>
    <xf numFmtId="180" fontId="12" fillId="0" borderId="2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82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  <xf numFmtId="181" fontId="1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180" fontId="13" fillId="0" borderId="1" xfId="0" applyNumberFormat="1" applyFont="1" applyFill="1" applyBorder="1" applyAlignment="1">
      <alignment horizontal="right" vertical="center"/>
    </xf>
    <xf numFmtId="183" fontId="13" fillId="0" borderId="1" xfId="0" applyNumberFormat="1" applyFont="1" applyFill="1" applyBorder="1" applyAlignment="1">
      <alignment vertical="center"/>
    </xf>
    <xf numFmtId="182" fontId="13" fillId="0" borderId="1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/>
    </xf>
    <xf numFmtId="181" fontId="13" fillId="0" borderId="1" xfId="0" applyNumberFormat="1" applyFont="1" applyFill="1" applyBorder="1" applyAlignment="1">
      <alignment horizontal="center" vertical="center"/>
    </xf>
    <xf numFmtId="183" fontId="13" fillId="0" borderId="1" xfId="0" applyNumberFormat="1" applyFont="1" applyFill="1" applyBorder="1" applyAlignment="1">
      <alignment horizontal="center" vertical="center"/>
    </xf>
  </cellXfs>
  <cellStyles count="82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_Book1_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Normal_0105第二套审计报表定稿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0,0&#13;&#10;NA&#13;&#10;" xfId="65"/>
    <cellStyle name="40% - 强调文字颜色 6" xfId="66"/>
    <cellStyle name="60% - 强调文字颜色 6" xfId="67"/>
    <cellStyle name="표준_0N-HANDLING " xfId="68"/>
    <cellStyle name="钎霖_laroux" xfId="69"/>
    <cellStyle name="千位_laroux" xfId="70"/>
    <cellStyle name="ColLevel_1" xfId="71"/>
    <cellStyle name="常规 2" xfId="72"/>
    <cellStyle name="Grey" xfId="73"/>
    <cellStyle name="_Book1" xfId="74"/>
    <cellStyle name="常规 3" xfId="75"/>
    <cellStyle name="样式 1" xfId="76"/>
    <cellStyle name="__builtInF1Style15" xfId="77"/>
    <cellStyle name="통화 [0]_BOILER-CO1" xfId="78"/>
    <cellStyle name="통화_BOILER-CO1" xfId="79"/>
    <cellStyle name="霓付 [0]_97MBO" xfId="80"/>
    <cellStyle name="Normal - Style1" xfId="81"/>
    <cellStyle name="RowLevel_1" xfId="82"/>
    <cellStyle name="常规 19" xfId="83"/>
    <cellStyle name="??" xfId="84"/>
    <cellStyle name="霓付_97MBO" xfId="85"/>
    <cellStyle name="千分位_ 白土" xfId="86"/>
    <cellStyle name="烹拳_97MBO" xfId="87"/>
    <cellStyle name="千位[0]_laroux" xfId="88"/>
    <cellStyle name="普通_ 白土" xfId="89"/>
    <cellStyle name="Percent [2]" xfId="90"/>
    <cellStyle name="襞" xfId="91"/>
    <cellStyle name="千分位[0]_ 白土" xfId="92"/>
    <cellStyle name="콤마 [0]_BOILER-CO1" xfId="93"/>
    <cellStyle name="烹拳 [0]_97MBO" xfId="94"/>
    <cellStyle name="콤마_BOILER-CO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2"/>
  <sheetViews>
    <sheetView tabSelected="1" zoomScale="90" zoomScaleNormal="90" zoomScaleSheetLayoutView="100" workbookViewId="0" topLeftCell="A1">
      <pane xSplit="1" ySplit="6" topLeftCell="B52" activePane="bottomRight" state="frozen"/>
      <selection pane="bottomRight" activeCell="AU64" sqref="AU64"/>
    </sheetView>
  </sheetViews>
  <sheetFormatPr defaultColWidth="9.00390625" defaultRowHeight="14.25"/>
  <cols>
    <col min="1" max="1" width="16.50390625" style="32" customWidth="1"/>
    <col min="2" max="2" width="4.00390625" style="37" hidden="1" customWidth="1"/>
    <col min="3" max="3" width="8.125" style="37" hidden="1" customWidth="1"/>
    <col min="4" max="4" width="8.875" style="38" hidden="1" customWidth="1"/>
    <col min="5" max="5" width="8.50390625" style="38" hidden="1" customWidth="1"/>
    <col min="6" max="6" width="5.125" style="39" hidden="1" customWidth="1"/>
    <col min="7" max="7" width="5.25390625" style="39" hidden="1" customWidth="1"/>
    <col min="8" max="8" width="10.625" style="40" hidden="1" customWidth="1"/>
    <col min="9" max="9" width="9.375" style="40" hidden="1" customWidth="1"/>
    <col min="10" max="10" width="9.00390625" style="41" hidden="1" customWidth="1"/>
    <col min="11" max="11" width="10.50390625" style="42" hidden="1" customWidth="1"/>
    <col min="12" max="12" width="10.25390625" style="43" hidden="1" customWidth="1"/>
    <col min="13" max="13" width="10.00390625" style="43" hidden="1" customWidth="1"/>
    <col min="14" max="14" width="8.75390625" style="44" hidden="1" customWidth="1"/>
    <col min="15" max="15" width="9.00390625" style="44" hidden="1" customWidth="1"/>
    <col min="16" max="16" width="8.50390625" style="40" hidden="1" customWidth="1"/>
    <col min="17" max="17" width="10.25390625" style="40" hidden="1" customWidth="1"/>
    <col min="18" max="18" width="8.50390625" style="40" hidden="1" customWidth="1"/>
    <col min="19" max="20" width="8.625" style="39" hidden="1" customWidth="1"/>
    <col min="21" max="21" width="9.875" style="39" hidden="1" customWidth="1"/>
    <col min="22" max="22" width="8.625" style="39" hidden="1" customWidth="1"/>
    <col min="23" max="23" width="10.125" style="42" hidden="1" customWidth="1"/>
    <col min="24" max="24" width="8.125" style="42" hidden="1" customWidth="1"/>
    <col min="25" max="25" width="8.875" style="42" hidden="1" customWidth="1"/>
    <col min="26" max="26" width="5.375" style="43" hidden="1" customWidth="1"/>
    <col min="27" max="27" width="7.875" style="43" hidden="1" customWidth="1"/>
    <col min="28" max="28" width="9.625" style="44" hidden="1" customWidth="1"/>
    <col min="29" max="29" width="8.125" style="44" hidden="1" customWidth="1"/>
    <col min="30" max="30" width="8.625" style="42" hidden="1" customWidth="1"/>
    <col min="31" max="31" width="8.875" style="42" hidden="1" customWidth="1"/>
    <col min="32" max="32" width="8.625" style="42" hidden="1" customWidth="1"/>
    <col min="33" max="33" width="8.875" style="43" hidden="1" customWidth="1"/>
    <col min="34" max="34" width="8.75390625" style="42" hidden="1" customWidth="1"/>
    <col min="35" max="35" width="10.00390625" style="42" hidden="1" customWidth="1"/>
    <col min="36" max="36" width="10.875" style="42" hidden="1" customWidth="1"/>
    <col min="37" max="37" width="12.625" style="45" customWidth="1"/>
    <col min="38" max="38" width="11.50390625" style="45" customWidth="1"/>
    <col min="39" max="39" width="10.875" style="45" customWidth="1"/>
    <col min="40" max="40" width="9.875" style="43" customWidth="1"/>
    <col min="41" max="41" width="8.875" style="43" customWidth="1"/>
    <col min="42" max="42" width="9.50390625" style="46" customWidth="1"/>
    <col min="43" max="43" width="11.00390625" style="47" customWidth="1"/>
    <col min="44" max="240" width="9.00390625" style="48" customWidth="1"/>
    <col min="241" max="16384" width="9.00390625" style="48" customWidth="1"/>
  </cols>
  <sheetData>
    <row r="1" spans="1:43" s="28" customFormat="1" ht="20.25">
      <c r="A1" s="49" t="s">
        <v>0</v>
      </c>
      <c r="B1" s="50"/>
      <c r="C1" s="50"/>
      <c r="D1" s="51"/>
      <c r="E1" s="51"/>
      <c r="F1" s="52"/>
      <c r="G1" s="52"/>
      <c r="H1" s="53"/>
      <c r="I1" s="53" t="s">
        <v>1</v>
      </c>
      <c r="J1" s="80"/>
      <c r="K1" s="81"/>
      <c r="L1" s="82"/>
      <c r="M1" s="82"/>
      <c r="N1" s="83"/>
      <c r="O1" s="83"/>
      <c r="P1" s="53"/>
      <c r="Q1" s="53"/>
      <c r="R1" s="53"/>
      <c r="S1" s="52"/>
      <c r="T1" s="52"/>
      <c r="U1" s="52"/>
      <c r="V1" s="52"/>
      <c r="W1" s="81"/>
      <c r="X1" s="81"/>
      <c r="Y1" s="81"/>
      <c r="Z1" s="82"/>
      <c r="AA1" s="82"/>
      <c r="AB1" s="83"/>
      <c r="AC1" s="83"/>
      <c r="AD1" s="81"/>
      <c r="AE1" s="81"/>
      <c r="AF1" s="81"/>
      <c r="AG1" s="82"/>
      <c r="AH1" s="81"/>
      <c r="AI1" s="81"/>
      <c r="AJ1" s="81"/>
      <c r="AK1" s="111"/>
      <c r="AL1" s="111"/>
      <c r="AM1" s="111"/>
      <c r="AN1" s="112"/>
      <c r="AO1" s="112"/>
      <c r="AP1" s="133"/>
      <c r="AQ1" s="134"/>
    </row>
    <row r="2" spans="1:43" s="29" customFormat="1" ht="33.75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</row>
    <row r="3" spans="1:43" s="30" customFormat="1" ht="15" customHeight="1">
      <c r="A3" s="55"/>
      <c r="B3" s="55"/>
      <c r="C3" s="55"/>
      <c r="D3" s="56"/>
      <c r="E3" s="56"/>
      <c r="F3" s="55"/>
      <c r="G3" s="55"/>
      <c r="H3" s="55"/>
      <c r="I3" s="55"/>
      <c r="J3" s="84"/>
      <c r="K3" s="55"/>
      <c r="L3" s="85"/>
      <c r="M3" s="85"/>
      <c r="N3" s="55"/>
      <c r="O3" s="55"/>
      <c r="P3" s="55"/>
      <c r="Q3" s="55"/>
      <c r="R3" s="55"/>
      <c r="S3" s="85"/>
      <c r="T3" s="85"/>
      <c r="U3" s="85"/>
      <c r="V3" s="85"/>
      <c r="W3" s="100"/>
      <c r="X3" s="100"/>
      <c r="Y3" s="100"/>
      <c r="Z3" s="85"/>
      <c r="AA3" s="85"/>
      <c r="AB3" s="55"/>
      <c r="AC3" s="55"/>
      <c r="AD3" s="100"/>
      <c r="AE3" s="100"/>
      <c r="AF3" s="100"/>
      <c r="AG3" s="85"/>
      <c r="AH3" s="55"/>
      <c r="AI3" s="55"/>
      <c r="AJ3" s="55"/>
      <c r="AK3" s="55"/>
      <c r="AL3" s="113"/>
      <c r="AM3" s="113"/>
      <c r="AN3" s="85"/>
      <c r="AO3" s="85"/>
      <c r="AP3" s="135" t="s">
        <v>3</v>
      </c>
      <c r="AQ3" s="136"/>
    </row>
    <row r="4" spans="1:43" s="31" customFormat="1" ht="36" customHeight="1">
      <c r="A4" s="57" t="s">
        <v>4</v>
      </c>
      <c r="B4" s="57" t="s">
        <v>5</v>
      </c>
      <c r="C4" s="57" t="s">
        <v>6</v>
      </c>
      <c r="D4" s="58" t="s">
        <v>7</v>
      </c>
      <c r="E4" s="58" t="s">
        <v>8</v>
      </c>
      <c r="F4" s="57" t="s">
        <v>9</v>
      </c>
      <c r="G4" s="57"/>
      <c r="H4" s="57"/>
      <c r="I4" s="57"/>
      <c r="J4" s="57"/>
      <c r="K4" s="57"/>
      <c r="L4" s="59" t="s">
        <v>10</v>
      </c>
      <c r="M4" s="59"/>
      <c r="N4" s="60"/>
      <c r="O4" s="60"/>
      <c r="P4" s="60"/>
      <c r="Q4" s="60"/>
      <c r="R4" s="60"/>
      <c r="S4" s="59" t="s">
        <v>11</v>
      </c>
      <c r="T4" s="59"/>
      <c r="U4" s="59"/>
      <c r="V4" s="59"/>
      <c r="W4" s="86"/>
      <c r="X4" s="86"/>
      <c r="Y4" s="86"/>
      <c r="Z4" s="59" t="s">
        <v>12</v>
      </c>
      <c r="AA4" s="59"/>
      <c r="AB4" s="60"/>
      <c r="AC4" s="60"/>
      <c r="AD4" s="86"/>
      <c r="AE4" s="86"/>
      <c r="AF4" s="86"/>
      <c r="AG4" s="59" t="s">
        <v>13</v>
      </c>
      <c r="AH4" s="60"/>
      <c r="AI4" s="60"/>
      <c r="AJ4" s="60"/>
      <c r="AK4" s="114" t="s">
        <v>14</v>
      </c>
      <c r="AL4" s="60" t="s">
        <v>15</v>
      </c>
      <c r="AM4" s="115" t="s">
        <v>16</v>
      </c>
      <c r="AN4" s="116" t="s">
        <v>17</v>
      </c>
      <c r="AO4" s="137"/>
      <c r="AP4" s="138" t="s">
        <v>18</v>
      </c>
      <c r="AQ4" s="139" t="s">
        <v>19</v>
      </c>
    </row>
    <row r="5" spans="1:43" s="32" customFormat="1" ht="57" customHeight="1">
      <c r="A5" s="57"/>
      <c r="B5" s="57"/>
      <c r="C5" s="57"/>
      <c r="D5" s="58" t="s">
        <v>20</v>
      </c>
      <c r="E5" s="58" t="s">
        <v>20</v>
      </c>
      <c r="F5" s="59" t="s">
        <v>21</v>
      </c>
      <c r="G5" s="59" t="s">
        <v>22</v>
      </c>
      <c r="H5" s="60" t="s">
        <v>23</v>
      </c>
      <c r="I5" s="60" t="s">
        <v>24</v>
      </c>
      <c r="J5" s="60" t="s">
        <v>25</v>
      </c>
      <c r="K5" s="86" t="s">
        <v>26</v>
      </c>
      <c r="L5" s="59" t="s">
        <v>27</v>
      </c>
      <c r="M5" s="87" t="s">
        <v>28</v>
      </c>
      <c r="N5" s="59" t="s">
        <v>29</v>
      </c>
      <c r="O5" s="59" t="s">
        <v>30</v>
      </c>
      <c r="P5" s="60" t="s">
        <v>23</v>
      </c>
      <c r="Q5" s="60" t="s">
        <v>24</v>
      </c>
      <c r="R5" s="60" t="s">
        <v>26</v>
      </c>
      <c r="S5" s="59" t="s">
        <v>31</v>
      </c>
      <c r="T5" s="87" t="s">
        <v>28</v>
      </c>
      <c r="U5" s="59" t="s">
        <v>32</v>
      </c>
      <c r="V5" s="59" t="s">
        <v>33</v>
      </c>
      <c r="W5" s="86" t="s">
        <v>23</v>
      </c>
      <c r="X5" s="86" t="s">
        <v>24</v>
      </c>
      <c r="Y5" s="86" t="s">
        <v>26</v>
      </c>
      <c r="Z5" s="59" t="s">
        <v>31</v>
      </c>
      <c r="AA5" s="87" t="s">
        <v>28</v>
      </c>
      <c r="AB5" s="108" t="s">
        <v>34</v>
      </c>
      <c r="AC5" s="108" t="s">
        <v>35</v>
      </c>
      <c r="AD5" s="86" t="s">
        <v>23</v>
      </c>
      <c r="AE5" s="86" t="s">
        <v>24</v>
      </c>
      <c r="AF5" s="86" t="s">
        <v>26</v>
      </c>
      <c r="AG5" s="117" t="s">
        <v>36</v>
      </c>
      <c r="AH5" s="118" t="s">
        <v>23</v>
      </c>
      <c r="AI5" s="118" t="s">
        <v>24</v>
      </c>
      <c r="AJ5" s="86" t="s">
        <v>26</v>
      </c>
      <c r="AK5" s="119"/>
      <c r="AL5" s="60"/>
      <c r="AM5" s="120"/>
      <c r="AN5" s="59" t="s">
        <v>20</v>
      </c>
      <c r="AO5" s="59" t="s">
        <v>37</v>
      </c>
      <c r="AP5" s="138"/>
      <c r="AQ5" s="139"/>
    </row>
    <row r="6" spans="1:43" s="33" customFormat="1" ht="12.75" customHeight="1">
      <c r="A6" s="61" t="s">
        <v>38</v>
      </c>
      <c r="B6" s="62"/>
      <c r="C6" s="62"/>
      <c r="D6" s="63">
        <f>D7+D22+D31+D46+D60+D78+D90+D99+D111</f>
        <v>3150580</v>
      </c>
      <c r="E6" s="63">
        <f aca="true" t="shared" si="0" ref="D6:K6">E7+E22+E31+E46+E60+E78+E90+E99+E111</f>
        <v>1381354</v>
      </c>
      <c r="F6" s="63"/>
      <c r="G6" s="63"/>
      <c r="H6" s="63">
        <f>H7+H22+H31+H46+H60+H78+H90+H99+H111</f>
        <v>367522.42000000004</v>
      </c>
      <c r="I6" s="63">
        <f t="shared" si="0"/>
        <v>212827.93</v>
      </c>
      <c r="J6" s="63">
        <f t="shared" si="0"/>
        <v>4644.530000000001</v>
      </c>
      <c r="K6" s="63">
        <f t="shared" si="0"/>
        <v>154694.48999999996</v>
      </c>
      <c r="L6" s="88">
        <f aca="true" t="shared" si="1" ref="F6:AQ6">L7+L22+L31+L46+L60+L78+L90+L99+L111</f>
        <v>1690</v>
      </c>
      <c r="M6" s="88">
        <f t="shared" si="1"/>
        <v>57318</v>
      </c>
      <c r="N6" s="63">
        <f t="shared" si="1"/>
        <v>169000</v>
      </c>
      <c r="O6" s="63">
        <f t="shared" si="1"/>
        <v>111682</v>
      </c>
      <c r="P6" s="63">
        <f t="shared" si="1"/>
        <v>8376.350000000002</v>
      </c>
      <c r="Q6" s="63">
        <f t="shared" si="1"/>
        <v>6563.759999999999</v>
      </c>
      <c r="R6" s="63">
        <f t="shared" si="1"/>
        <v>1812.5899999999997</v>
      </c>
      <c r="S6" s="88">
        <f t="shared" si="1"/>
        <v>1171</v>
      </c>
      <c r="T6" s="88">
        <f t="shared" si="1"/>
        <v>166761</v>
      </c>
      <c r="U6" s="63">
        <f t="shared" si="1"/>
        <v>234200</v>
      </c>
      <c r="V6" s="88">
        <f t="shared" si="1"/>
        <v>67439</v>
      </c>
      <c r="W6" s="63">
        <f t="shared" si="1"/>
        <v>5058.120000000001</v>
      </c>
      <c r="X6" s="63">
        <f t="shared" si="1"/>
        <v>3286.3799999999997</v>
      </c>
      <c r="Y6" s="63">
        <f t="shared" si="1"/>
        <v>1771.74</v>
      </c>
      <c r="Z6" s="88">
        <f t="shared" si="1"/>
        <v>444</v>
      </c>
      <c r="AA6" s="88">
        <f t="shared" si="1"/>
        <v>74284</v>
      </c>
      <c r="AB6" s="63">
        <f t="shared" si="1"/>
        <v>133200</v>
      </c>
      <c r="AC6" s="63">
        <f t="shared" si="1"/>
        <v>58916</v>
      </c>
      <c r="AD6" s="63">
        <f t="shared" si="1"/>
        <v>5597.21</v>
      </c>
      <c r="AE6" s="63">
        <f t="shared" si="1"/>
        <v>4367.99</v>
      </c>
      <c r="AF6" s="63">
        <f t="shared" si="1"/>
        <v>1229.22</v>
      </c>
      <c r="AG6" s="88">
        <f t="shared" si="1"/>
        <v>246284</v>
      </c>
      <c r="AH6" s="63">
        <f t="shared" si="1"/>
        <v>9851.36</v>
      </c>
      <c r="AI6" s="63">
        <f t="shared" si="1"/>
        <v>6517.710000000001</v>
      </c>
      <c r="AJ6" s="63">
        <f t="shared" si="1"/>
        <v>3333.649999999999</v>
      </c>
      <c r="AK6" s="121">
        <f t="shared" si="1"/>
        <v>396405.46</v>
      </c>
      <c r="AL6" s="121">
        <f t="shared" si="1"/>
        <v>233563.77</v>
      </c>
      <c r="AM6" s="121">
        <f t="shared" si="1"/>
        <v>162841.69000000003</v>
      </c>
      <c r="AN6" s="122">
        <f t="shared" si="1"/>
        <v>210333</v>
      </c>
      <c r="AO6" s="122">
        <f t="shared" si="1"/>
        <v>173033</v>
      </c>
      <c r="AP6" s="140">
        <v>8731</v>
      </c>
      <c r="AQ6" s="141">
        <f>AQ7+AQ22+AQ31+AQ46+AQ60+AQ78+AQ90+AQ99+AQ111</f>
        <v>14499.769999999999</v>
      </c>
    </row>
    <row r="7" spans="1:43" s="33" customFormat="1" ht="12.75" customHeight="1">
      <c r="A7" s="61" t="s">
        <v>39</v>
      </c>
      <c r="B7" s="62"/>
      <c r="C7" s="62"/>
      <c r="D7" s="64">
        <f>SUM(D8:D21)</f>
        <v>607633</v>
      </c>
      <c r="E7" s="64">
        <f>SUM(E8:E21)</f>
        <v>267770</v>
      </c>
      <c r="F7" s="65"/>
      <c r="G7" s="65"/>
      <c r="H7" s="66">
        <f>SUM(H8:H21)</f>
        <v>71010.67</v>
      </c>
      <c r="I7" s="63">
        <f aca="true" t="shared" si="2" ref="F7:AQ7">SUM(I8:I21)</f>
        <v>26171.850000000002</v>
      </c>
      <c r="J7" s="89">
        <f t="shared" si="2"/>
        <v>0</v>
      </c>
      <c r="K7" s="63">
        <f t="shared" si="2"/>
        <v>44838.82</v>
      </c>
      <c r="L7" s="88">
        <f t="shared" si="2"/>
        <v>206</v>
      </c>
      <c r="M7" s="88">
        <f t="shared" si="2"/>
        <v>9959</v>
      </c>
      <c r="N7" s="63">
        <f t="shared" si="2"/>
        <v>20600</v>
      </c>
      <c r="O7" s="63">
        <f t="shared" si="2"/>
        <v>10641</v>
      </c>
      <c r="P7" s="63">
        <f t="shared" si="2"/>
        <v>798.1</v>
      </c>
      <c r="Q7" s="63">
        <f t="shared" si="2"/>
        <v>409.05</v>
      </c>
      <c r="R7" s="63">
        <f t="shared" si="2"/>
        <v>389.05000000000007</v>
      </c>
      <c r="S7" s="88">
        <f t="shared" si="2"/>
        <v>204</v>
      </c>
      <c r="T7" s="88">
        <f t="shared" si="2"/>
        <v>28398</v>
      </c>
      <c r="U7" s="63">
        <f t="shared" si="2"/>
        <v>40800</v>
      </c>
      <c r="V7" s="88">
        <f t="shared" si="2"/>
        <v>12402</v>
      </c>
      <c r="W7" s="63">
        <f t="shared" si="2"/>
        <v>930.1800000000001</v>
      </c>
      <c r="X7" s="63">
        <f t="shared" si="2"/>
        <v>429.49999999999994</v>
      </c>
      <c r="Y7" s="63">
        <f t="shared" si="2"/>
        <v>500.67999999999995</v>
      </c>
      <c r="Z7" s="88">
        <f t="shared" si="2"/>
        <v>74</v>
      </c>
      <c r="AA7" s="88">
        <f t="shared" si="2"/>
        <v>12722</v>
      </c>
      <c r="AB7" s="63">
        <f t="shared" si="2"/>
        <v>22200</v>
      </c>
      <c r="AC7" s="63">
        <f t="shared" si="2"/>
        <v>9478</v>
      </c>
      <c r="AD7" s="63">
        <f t="shared" si="2"/>
        <v>900.44</v>
      </c>
      <c r="AE7" s="63">
        <f t="shared" si="2"/>
        <v>523.73</v>
      </c>
      <c r="AF7" s="63">
        <f t="shared" si="2"/>
        <v>376.71000000000004</v>
      </c>
      <c r="AG7" s="88">
        <f t="shared" si="2"/>
        <v>17847</v>
      </c>
      <c r="AH7" s="63">
        <f t="shared" si="2"/>
        <v>713.88</v>
      </c>
      <c r="AI7" s="63">
        <f t="shared" si="2"/>
        <v>346.69000000000005</v>
      </c>
      <c r="AJ7" s="63">
        <f t="shared" si="2"/>
        <v>367.19000000000005</v>
      </c>
      <c r="AK7" s="123">
        <f t="shared" si="2"/>
        <v>74353.27</v>
      </c>
      <c r="AL7" s="123">
        <f t="shared" si="2"/>
        <v>27880.82</v>
      </c>
      <c r="AM7" s="123">
        <f t="shared" si="2"/>
        <v>46472.450000000004</v>
      </c>
      <c r="AN7" s="122">
        <f t="shared" si="2"/>
        <v>25152</v>
      </c>
      <c r="AO7" s="122">
        <f t="shared" si="2"/>
        <v>19964</v>
      </c>
      <c r="AP7" s="140">
        <v>1331.6</v>
      </c>
      <c r="AQ7" s="141">
        <f>SUM(AQ8:AQ21)</f>
        <v>1397.22</v>
      </c>
    </row>
    <row r="8" spans="1:43" ht="12.75" customHeight="1">
      <c r="A8" s="67" t="s">
        <v>40</v>
      </c>
      <c r="B8" s="68">
        <v>0.2</v>
      </c>
      <c r="C8" s="68">
        <v>0.2</v>
      </c>
      <c r="D8" s="69">
        <v>22888</v>
      </c>
      <c r="E8" s="69">
        <v>59559</v>
      </c>
      <c r="F8" s="70">
        <v>750</v>
      </c>
      <c r="G8" s="70">
        <v>950</v>
      </c>
      <c r="H8" s="71">
        <f>ROUND((D8*F8+E8*G8)/10000,2)</f>
        <v>7374.71</v>
      </c>
      <c r="I8" s="71">
        <f>ROUND((350*D8+550*E8)*B8/10000+400*(D8+E8)*C8/10000,2)</f>
        <v>1474.94</v>
      </c>
      <c r="J8" s="90"/>
      <c r="K8" s="91">
        <f>H8-I8</f>
        <v>5899.77</v>
      </c>
      <c r="L8" s="92"/>
      <c r="M8" s="92"/>
      <c r="N8" s="93"/>
      <c r="O8" s="93"/>
      <c r="P8" s="71"/>
      <c r="Q8" s="71"/>
      <c r="R8" s="101"/>
      <c r="S8" s="92"/>
      <c r="T8" s="92"/>
      <c r="U8" s="102"/>
      <c r="V8" s="102"/>
      <c r="W8" s="103"/>
      <c r="X8" s="103"/>
      <c r="Y8" s="109"/>
      <c r="Z8" s="92"/>
      <c r="AA8" s="92"/>
      <c r="AB8" s="93"/>
      <c r="AC8" s="93"/>
      <c r="AD8" s="103"/>
      <c r="AE8" s="103"/>
      <c r="AF8" s="109"/>
      <c r="AG8" s="124">
        <v>296</v>
      </c>
      <c r="AH8" s="109">
        <f>ROUND(AG8*400/10000,2)</f>
        <v>11.84</v>
      </c>
      <c r="AI8" s="109">
        <f>ROUND(AH8*B8,2)</f>
        <v>2.37</v>
      </c>
      <c r="AJ8" s="109">
        <f>AH8-AI8</f>
        <v>9.469999999999999</v>
      </c>
      <c r="AK8" s="125">
        <f>H8+P8+AH8+W8+AD8</f>
        <v>7386.55</v>
      </c>
      <c r="AL8" s="126">
        <f>Q8+AI8+I8+X8+AE8</f>
        <v>1477.31</v>
      </c>
      <c r="AM8" s="125">
        <f>K8+R8+AJ8+Y8+AF8</f>
        <v>5909.240000000001</v>
      </c>
      <c r="AN8" s="127">
        <v>1261</v>
      </c>
      <c r="AO8" s="127"/>
      <c r="AP8" s="142">
        <v>108.16</v>
      </c>
      <c r="AQ8" s="143">
        <f>AL8-AN8-AP8</f>
        <v>108.14999999999995</v>
      </c>
    </row>
    <row r="9" spans="1:43" ht="12.75" customHeight="1">
      <c r="A9" s="67" t="s">
        <v>41</v>
      </c>
      <c r="B9" s="68">
        <v>0.2</v>
      </c>
      <c r="C9" s="68">
        <v>0.2</v>
      </c>
      <c r="D9" s="69">
        <v>57477</v>
      </c>
      <c r="E9" s="69">
        <v>4309</v>
      </c>
      <c r="F9" s="70">
        <v>750</v>
      </c>
      <c r="G9" s="70">
        <v>950</v>
      </c>
      <c r="H9" s="71">
        <f aca="true" t="shared" si="3" ref="H9:H21">ROUND((D9*F9+E9*G9)/10000,2)</f>
        <v>4720.13</v>
      </c>
      <c r="I9" s="71">
        <f aca="true" t="shared" si="4" ref="I9:I21">ROUND((350*D9+550*E9)*B9/10000+400*(D9+E9)*C9/10000,2)</f>
        <v>944.03</v>
      </c>
      <c r="J9" s="90"/>
      <c r="K9" s="91">
        <f aca="true" t="shared" si="5" ref="K9:K21">H9-I9</f>
        <v>3776.1000000000004</v>
      </c>
      <c r="L9" s="93"/>
      <c r="M9" s="93"/>
      <c r="N9" s="93"/>
      <c r="O9" s="93"/>
      <c r="P9" s="71"/>
      <c r="Q9" s="71"/>
      <c r="R9" s="101"/>
      <c r="S9" s="93"/>
      <c r="T9" s="93"/>
      <c r="U9" s="102"/>
      <c r="V9" s="102"/>
      <c r="W9" s="103"/>
      <c r="X9" s="103"/>
      <c r="Y9" s="109"/>
      <c r="Z9" s="93"/>
      <c r="AA9" s="93"/>
      <c r="AB9" s="93"/>
      <c r="AC9" s="93"/>
      <c r="AD9" s="103"/>
      <c r="AE9" s="103"/>
      <c r="AF9" s="109"/>
      <c r="AG9" s="124"/>
      <c r="AH9" s="109"/>
      <c r="AI9" s="109"/>
      <c r="AJ9" s="109"/>
      <c r="AK9" s="125">
        <f aca="true" t="shared" si="6" ref="AK9:AK21">H9+P9+AH9+W9+AD9</f>
        <v>4720.13</v>
      </c>
      <c r="AL9" s="126">
        <f aca="true" t="shared" si="7" ref="AL9:AL21">Q9+AI9+I9+X9+AE9</f>
        <v>944.03</v>
      </c>
      <c r="AM9" s="125">
        <f aca="true" t="shared" si="8" ref="AM9:AM21">K9+R9+AJ9+Y9+AF9</f>
        <v>3776.1000000000004</v>
      </c>
      <c r="AN9" s="127">
        <v>830</v>
      </c>
      <c r="AO9" s="127"/>
      <c r="AP9" s="142">
        <v>57.02</v>
      </c>
      <c r="AQ9" s="143">
        <f aca="true" t="shared" si="9" ref="AQ9:AQ21">AL9-AN9-AP9</f>
        <v>57.00999999999997</v>
      </c>
    </row>
    <row r="10" spans="1:43" ht="12.75" customHeight="1">
      <c r="A10" s="67" t="s">
        <v>42</v>
      </c>
      <c r="B10" s="68">
        <v>0.2</v>
      </c>
      <c r="C10" s="68">
        <v>0.2</v>
      </c>
      <c r="D10" s="69">
        <v>25338</v>
      </c>
      <c r="E10" s="69">
        <v>6235</v>
      </c>
      <c r="F10" s="70">
        <v>750</v>
      </c>
      <c r="G10" s="70">
        <v>950</v>
      </c>
      <c r="H10" s="71">
        <f t="shared" si="3"/>
        <v>2492.68</v>
      </c>
      <c r="I10" s="71">
        <f t="shared" si="4"/>
        <v>498.54</v>
      </c>
      <c r="J10" s="90"/>
      <c r="K10" s="91">
        <f t="shared" si="5"/>
        <v>1994.1399999999999</v>
      </c>
      <c r="L10" s="93">
        <v>1</v>
      </c>
      <c r="M10" s="93">
        <v>95</v>
      </c>
      <c r="N10" s="93">
        <f>L10*100</f>
        <v>100</v>
      </c>
      <c r="O10" s="93">
        <f>N10-M10</f>
        <v>5</v>
      </c>
      <c r="P10" s="71">
        <f>ROUND(O10*750/10000,2)</f>
        <v>0.38</v>
      </c>
      <c r="Q10" s="71">
        <f>ROUND(P10*C10,2)</f>
        <v>0.08</v>
      </c>
      <c r="R10" s="101">
        <f>P10-Q10</f>
        <v>0.3</v>
      </c>
      <c r="S10" s="93"/>
      <c r="T10" s="93"/>
      <c r="U10" s="102"/>
      <c r="V10" s="102"/>
      <c r="W10" s="103"/>
      <c r="X10" s="103"/>
      <c r="Y10" s="109"/>
      <c r="Z10" s="93"/>
      <c r="AA10" s="93"/>
      <c r="AB10" s="93"/>
      <c r="AC10" s="93"/>
      <c r="AD10" s="103"/>
      <c r="AE10" s="103"/>
      <c r="AF10" s="109"/>
      <c r="AG10" s="124"/>
      <c r="AH10" s="109"/>
      <c r="AI10" s="109"/>
      <c r="AJ10" s="109"/>
      <c r="AK10" s="125">
        <f t="shared" si="6"/>
        <v>2493.06</v>
      </c>
      <c r="AL10" s="126">
        <f t="shared" si="7"/>
        <v>498.62</v>
      </c>
      <c r="AM10" s="125">
        <f t="shared" si="8"/>
        <v>1994.4399999999998</v>
      </c>
      <c r="AN10" s="127">
        <v>453</v>
      </c>
      <c r="AO10" s="127"/>
      <c r="AP10" s="142">
        <v>22.81</v>
      </c>
      <c r="AQ10" s="143">
        <f t="shared" si="9"/>
        <v>22.810000000000006</v>
      </c>
    </row>
    <row r="11" spans="1:43" ht="12.75" customHeight="1">
      <c r="A11" s="67" t="s">
        <v>43</v>
      </c>
      <c r="B11" s="68">
        <v>0.2</v>
      </c>
      <c r="C11" s="68">
        <v>0.2</v>
      </c>
      <c r="D11" s="69">
        <v>78323</v>
      </c>
      <c r="E11" s="69">
        <v>17090</v>
      </c>
      <c r="F11" s="70">
        <v>750</v>
      </c>
      <c r="G11" s="70">
        <v>950</v>
      </c>
      <c r="H11" s="71">
        <f t="shared" si="3"/>
        <v>7497.78</v>
      </c>
      <c r="I11" s="71">
        <f t="shared" si="4"/>
        <v>1499.56</v>
      </c>
      <c r="J11" s="90"/>
      <c r="K11" s="91">
        <f t="shared" si="5"/>
        <v>5998.219999999999</v>
      </c>
      <c r="L11" s="93">
        <v>1</v>
      </c>
      <c r="M11" s="93">
        <v>68</v>
      </c>
      <c r="N11" s="93">
        <f>L11*100</f>
        <v>100</v>
      </c>
      <c r="O11" s="93">
        <f>N11-M11</f>
        <v>32</v>
      </c>
      <c r="P11" s="71">
        <f>ROUND(O11*750/10000,2)</f>
        <v>2.4</v>
      </c>
      <c r="Q11" s="71">
        <f>ROUND(P11*C11,2)</f>
        <v>0.48</v>
      </c>
      <c r="R11" s="101">
        <f>P11-Q11</f>
        <v>1.92</v>
      </c>
      <c r="S11" s="93">
        <v>2</v>
      </c>
      <c r="T11" s="93">
        <v>278</v>
      </c>
      <c r="U11" s="102">
        <f aca="true" t="shared" si="10" ref="U11:U13">S11*200</f>
        <v>400</v>
      </c>
      <c r="V11" s="102">
        <f aca="true" t="shared" si="11" ref="V11:V13">U11-T11</f>
        <v>122</v>
      </c>
      <c r="W11" s="103">
        <f>ROUND(V11*750/10000,2)</f>
        <v>9.15</v>
      </c>
      <c r="X11" s="103">
        <f>ROUND(W11*C11,2)</f>
        <v>1.83</v>
      </c>
      <c r="Y11" s="109">
        <f>W11-X11</f>
        <v>7.32</v>
      </c>
      <c r="Z11" s="93"/>
      <c r="AA11" s="93"/>
      <c r="AB11" s="93"/>
      <c r="AC11" s="93"/>
      <c r="AD11" s="103"/>
      <c r="AE11" s="103"/>
      <c r="AF11" s="109"/>
      <c r="AG11" s="124"/>
      <c r="AH11" s="109"/>
      <c r="AI11" s="109"/>
      <c r="AJ11" s="109"/>
      <c r="AK11" s="125">
        <f t="shared" si="6"/>
        <v>7509.329999999999</v>
      </c>
      <c r="AL11" s="126">
        <f t="shared" si="7"/>
        <v>1501.87</v>
      </c>
      <c r="AM11" s="125">
        <f t="shared" si="8"/>
        <v>6007.459999999999</v>
      </c>
      <c r="AN11" s="127">
        <v>1330</v>
      </c>
      <c r="AO11" s="127"/>
      <c r="AP11" s="142">
        <v>85.94</v>
      </c>
      <c r="AQ11" s="143">
        <f t="shared" si="9"/>
        <v>85.9299999999999</v>
      </c>
    </row>
    <row r="12" spans="1:43" ht="12.75" customHeight="1">
      <c r="A12" s="67" t="s">
        <v>44</v>
      </c>
      <c r="B12" s="68">
        <v>0.2</v>
      </c>
      <c r="C12" s="68">
        <v>0.2</v>
      </c>
      <c r="D12" s="69">
        <v>16227</v>
      </c>
      <c r="E12" s="69">
        <v>7320</v>
      </c>
      <c r="F12" s="70">
        <v>750</v>
      </c>
      <c r="G12" s="70">
        <v>950</v>
      </c>
      <c r="H12" s="71">
        <f t="shared" si="3"/>
        <v>1912.43</v>
      </c>
      <c r="I12" s="71">
        <f t="shared" si="4"/>
        <v>382.49</v>
      </c>
      <c r="J12" s="90"/>
      <c r="K12" s="91">
        <f t="shared" si="5"/>
        <v>1529.94</v>
      </c>
      <c r="L12" s="93">
        <v>2</v>
      </c>
      <c r="M12" s="93">
        <v>154</v>
      </c>
      <c r="N12" s="93">
        <f aca="true" t="shared" si="12" ref="N12:N20">L12*100</f>
        <v>200</v>
      </c>
      <c r="O12" s="93">
        <f aca="true" t="shared" si="13" ref="O12:O20">N12-M12</f>
        <v>46</v>
      </c>
      <c r="P12" s="71">
        <f aca="true" t="shared" si="14" ref="P12:P43">ROUND(O12*750/10000,2)</f>
        <v>3.45</v>
      </c>
      <c r="Q12" s="71">
        <f aca="true" t="shared" si="15" ref="Q12:Q43">ROUND(P12*C12,2)</f>
        <v>0.69</v>
      </c>
      <c r="R12" s="101">
        <f aca="true" t="shared" si="16" ref="R12:R43">P12-Q12</f>
        <v>2.7600000000000002</v>
      </c>
      <c r="S12" s="93">
        <v>3</v>
      </c>
      <c r="T12" s="93">
        <v>422</v>
      </c>
      <c r="U12" s="102">
        <f t="shared" si="10"/>
        <v>600</v>
      </c>
      <c r="V12" s="102">
        <f t="shared" si="11"/>
        <v>178</v>
      </c>
      <c r="W12" s="103">
        <f aca="true" t="shared" si="17" ref="W12:W21">ROUND(V12*750/10000,2)</f>
        <v>13.35</v>
      </c>
      <c r="X12" s="103">
        <f aca="true" t="shared" si="18" ref="X12:X21">ROUND(W12*C12,2)</f>
        <v>2.67</v>
      </c>
      <c r="Y12" s="109">
        <f aca="true" t="shared" si="19" ref="Y12:Y21">W12-X12</f>
        <v>10.68</v>
      </c>
      <c r="Z12" s="93">
        <v>4</v>
      </c>
      <c r="AA12" s="93">
        <v>579</v>
      </c>
      <c r="AB12" s="93">
        <f aca="true" t="shared" si="20" ref="AB12:AB21">Z12*300</f>
        <v>1200</v>
      </c>
      <c r="AC12" s="93">
        <f aca="true" t="shared" si="21" ref="AC12:AC21">AB12-AA12</f>
        <v>621</v>
      </c>
      <c r="AD12" s="103">
        <f>ROUND(AC12*950/10000,2)</f>
        <v>59</v>
      </c>
      <c r="AE12" s="103">
        <f>ROUND(AD12*C12,2)</f>
        <v>11.8</v>
      </c>
      <c r="AF12" s="109">
        <f>AD12-AE12</f>
        <v>47.2</v>
      </c>
      <c r="AG12" s="124"/>
      <c r="AH12" s="109"/>
      <c r="AI12" s="109"/>
      <c r="AJ12" s="109"/>
      <c r="AK12" s="125">
        <f t="shared" si="6"/>
        <v>1988.23</v>
      </c>
      <c r="AL12" s="126">
        <f t="shared" si="7"/>
        <v>397.65000000000003</v>
      </c>
      <c r="AM12" s="125">
        <f t="shared" si="8"/>
        <v>1590.5800000000002</v>
      </c>
      <c r="AN12" s="127">
        <v>353</v>
      </c>
      <c r="AO12" s="127"/>
      <c r="AP12" s="142">
        <v>22.33</v>
      </c>
      <c r="AQ12" s="143">
        <f t="shared" si="9"/>
        <v>22.320000000000036</v>
      </c>
    </row>
    <row r="13" spans="1:43" ht="12.75" customHeight="1">
      <c r="A13" s="67" t="s">
        <v>45</v>
      </c>
      <c r="B13" s="68">
        <v>0.2</v>
      </c>
      <c r="C13" s="68">
        <v>0.2</v>
      </c>
      <c r="D13" s="69">
        <v>50705</v>
      </c>
      <c r="E13" s="69">
        <v>14466</v>
      </c>
      <c r="F13" s="70">
        <v>750</v>
      </c>
      <c r="G13" s="70">
        <v>950</v>
      </c>
      <c r="H13" s="71">
        <f t="shared" si="3"/>
        <v>5177.15</v>
      </c>
      <c r="I13" s="71">
        <f t="shared" si="4"/>
        <v>1035.43</v>
      </c>
      <c r="J13" s="90"/>
      <c r="K13" s="91">
        <f t="shared" si="5"/>
        <v>4141.719999999999</v>
      </c>
      <c r="L13" s="93">
        <v>7</v>
      </c>
      <c r="M13" s="93">
        <v>283</v>
      </c>
      <c r="N13" s="93">
        <f t="shared" si="12"/>
        <v>700</v>
      </c>
      <c r="O13" s="93">
        <f t="shared" si="13"/>
        <v>417</v>
      </c>
      <c r="P13" s="71">
        <f t="shared" si="14"/>
        <v>31.28</v>
      </c>
      <c r="Q13" s="71">
        <f t="shared" si="15"/>
        <v>6.26</v>
      </c>
      <c r="R13" s="101">
        <f t="shared" si="16"/>
        <v>25.020000000000003</v>
      </c>
      <c r="S13" s="93">
        <v>1</v>
      </c>
      <c r="T13" s="93">
        <v>187</v>
      </c>
      <c r="U13" s="102">
        <f t="shared" si="10"/>
        <v>200</v>
      </c>
      <c r="V13" s="102">
        <f t="shared" si="11"/>
        <v>13</v>
      </c>
      <c r="W13" s="103">
        <f t="shared" si="17"/>
        <v>0.98</v>
      </c>
      <c r="X13" s="103">
        <f t="shared" si="18"/>
        <v>0.2</v>
      </c>
      <c r="Y13" s="109">
        <f t="shared" si="19"/>
        <v>0.78</v>
      </c>
      <c r="Z13" s="93">
        <v>2</v>
      </c>
      <c r="AA13" s="93">
        <v>467</v>
      </c>
      <c r="AB13" s="93">
        <f t="shared" si="20"/>
        <v>600</v>
      </c>
      <c r="AC13" s="93">
        <f t="shared" si="21"/>
        <v>133</v>
      </c>
      <c r="AD13" s="103">
        <f aca="true" t="shared" si="22" ref="AD13:AD21">ROUND(AC13*950/10000,2)</f>
        <v>12.64</v>
      </c>
      <c r="AE13" s="103">
        <f aca="true" t="shared" si="23" ref="AE13:AE21">ROUND(AD13*C13,2)</f>
        <v>2.53</v>
      </c>
      <c r="AF13" s="109">
        <f aca="true" t="shared" si="24" ref="AF13:AF21">AD13-AE13</f>
        <v>10.110000000000001</v>
      </c>
      <c r="AG13" s="124">
        <v>709</v>
      </c>
      <c r="AH13" s="109">
        <f>ROUND(AG13*400/10000,2)</f>
        <v>28.36</v>
      </c>
      <c r="AI13" s="109">
        <f>ROUND(AH13*B13,2)</f>
        <v>5.67</v>
      </c>
      <c r="AJ13" s="109">
        <f>AH13-AI13</f>
        <v>22.689999999999998</v>
      </c>
      <c r="AK13" s="125">
        <f t="shared" si="6"/>
        <v>5250.409999999999</v>
      </c>
      <c r="AL13" s="126">
        <f t="shared" si="7"/>
        <v>1050.0900000000001</v>
      </c>
      <c r="AM13" s="125">
        <f t="shared" si="8"/>
        <v>4200.319999999999</v>
      </c>
      <c r="AN13" s="127">
        <v>961</v>
      </c>
      <c r="AO13" s="127"/>
      <c r="AP13" s="142">
        <v>44.55</v>
      </c>
      <c r="AQ13" s="143">
        <f t="shared" si="9"/>
        <v>44.54000000000015</v>
      </c>
    </row>
    <row r="14" spans="1:43" ht="12.75" customHeight="1">
      <c r="A14" s="67" t="s">
        <v>46</v>
      </c>
      <c r="B14" s="68">
        <v>0.4</v>
      </c>
      <c r="C14" s="68">
        <v>0.4</v>
      </c>
      <c r="D14" s="69">
        <v>52396</v>
      </c>
      <c r="E14" s="69">
        <v>22108</v>
      </c>
      <c r="F14" s="70">
        <v>750</v>
      </c>
      <c r="G14" s="70">
        <v>950</v>
      </c>
      <c r="H14" s="71">
        <f t="shared" si="3"/>
        <v>6029.96</v>
      </c>
      <c r="I14" s="71">
        <f t="shared" si="4"/>
        <v>2411.98</v>
      </c>
      <c r="J14" s="90"/>
      <c r="K14" s="91">
        <f t="shared" si="5"/>
        <v>3617.98</v>
      </c>
      <c r="L14" s="93">
        <v>25</v>
      </c>
      <c r="M14" s="93">
        <v>888</v>
      </c>
      <c r="N14" s="93">
        <f t="shared" si="12"/>
        <v>2500</v>
      </c>
      <c r="O14" s="93">
        <f t="shared" si="13"/>
        <v>1612</v>
      </c>
      <c r="P14" s="71">
        <f t="shared" si="14"/>
        <v>120.9</v>
      </c>
      <c r="Q14" s="71">
        <f t="shared" si="15"/>
        <v>48.36</v>
      </c>
      <c r="R14" s="101">
        <f t="shared" si="16"/>
        <v>72.54</v>
      </c>
      <c r="S14" s="93">
        <v>9</v>
      </c>
      <c r="T14" s="93">
        <v>1199</v>
      </c>
      <c r="U14" s="102">
        <f aca="true" t="shared" si="25" ref="U14:U21">S14*200</f>
        <v>1800</v>
      </c>
      <c r="V14" s="102">
        <f aca="true" t="shared" si="26" ref="V14:V21">U14-T14</f>
        <v>601</v>
      </c>
      <c r="W14" s="103">
        <f t="shared" si="17"/>
        <v>45.08</v>
      </c>
      <c r="X14" s="103">
        <f t="shared" si="18"/>
        <v>18.03</v>
      </c>
      <c r="Y14" s="109">
        <f t="shared" si="19"/>
        <v>27.049999999999997</v>
      </c>
      <c r="Z14" s="93">
        <v>5</v>
      </c>
      <c r="AA14" s="93">
        <v>767</v>
      </c>
      <c r="AB14" s="93">
        <f t="shared" si="20"/>
        <v>1500</v>
      </c>
      <c r="AC14" s="93">
        <f t="shared" si="21"/>
        <v>733</v>
      </c>
      <c r="AD14" s="103">
        <f t="shared" si="22"/>
        <v>69.64</v>
      </c>
      <c r="AE14" s="103">
        <f t="shared" si="23"/>
        <v>27.86</v>
      </c>
      <c r="AF14" s="109">
        <f t="shared" si="24"/>
        <v>41.78</v>
      </c>
      <c r="AG14" s="124">
        <v>1666</v>
      </c>
      <c r="AH14" s="109">
        <f aca="true" t="shared" si="27" ref="AH14:AH21">ROUND(AG14*400/10000,2)</f>
        <v>66.64</v>
      </c>
      <c r="AI14" s="109">
        <f aca="true" t="shared" si="28" ref="AI14:AI21">ROUND(AH14*B14,2)</f>
        <v>26.66</v>
      </c>
      <c r="AJ14" s="109">
        <f aca="true" t="shared" si="29" ref="AJ14:AJ21">AH14-AI14</f>
        <v>39.980000000000004</v>
      </c>
      <c r="AK14" s="125">
        <f t="shared" si="6"/>
        <v>6332.22</v>
      </c>
      <c r="AL14" s="126">
        <f t="shared" si="7"/>
        <v>2532.8900000000003</v>
      </c>
      <c r="AM14" s="125">
        <f t="shared" si="8"/>
        <v>3799.3300000000004</v>
      </c>
      <c r="AN14" s="127">
        <v>2282</v>
      </c>
      <c r="AO14" s="127">
        <v>2282</v>
      </c>
      <c r="AP14" s="142">
        <v>125.45</v>
      </c>
      <c r="AQ14" s="143">
        <f t="shared" si="9"/>
        <v>125.44000000000032</v>
      </c>
    </row>
    <row r="15" spans="1:43" ht="12.75" customHeight="1">
      <c r="A15" s="67" t="s">
        <v>47</v>
      </c>
      <c r="B15" s="68">
        <v>0.6</v>
      </c>
      <c r="C15" s="68">
        <v>0.6</v>
      </c>
      <c r="D15" s="69">
        <v>51382</v>
      </c>
      <c r="E15" s="69">
        <v>24438</v>
      </c>
      <c r="F15" s="70">
        <v>750</v>
      </c>
      <c r="G15" s="70">
        <v>950</v>
      </c>
      <c r="H15" s="71">
        <f t="shared" si="3"/>
        <v>6175.26</v>
      </c>
      <c r="I15" s="71">
        <f t="shared" si="4"/>
        <v>3705.16</v>
      </c>
      <c r="J15" s="90"/>
      <c r="K15" s="91">
        <f t="shared" si="5"/>
        <v>2470.1000000000004</v>
      </c>
      <c r="L15" s="93">
        <v>21</v>
      </c>
      <c r="M15" s="93">
        <v>1218</v>
      </c>
      <c r="N15" s="93">
        <f t="shared" si="12"/>
        <v>2100</v>
      </c>
      <c r="O15" s="93">
        <f t="shared" si="13"/>
        <v>882</v>
      </c>
      <c r="P15" s="71">
        <f t="shared" si="14"/>
        <v>66.15</v>
      </c>
      <c r="Q15" s="71">
        <f t="shared" si="15"/>
        <v>39.69</v>
      </c>
      <c r="R15" s="101">
        <f t="shared" si="16"/>
        <v>26.460000000000008</v>
      </c>
      <c r="S15" s="93">
        <v>18</v>
      </c>
      <c r="T15" s="93">
        <v>2634</v>
      </c>
      <c r="U15" s="102">
        <f t="shared" si="25"/>
        <v>3600</v>
      </c>
      <c r="V15" s="102">
        <f t="shared" si="26"/>
        <v>966</v>
      </c>
      <c r="W15" s="103">
        <f t="shared" si="17"/>
        <v>72.45</v>
      </c>
      <c r="X15" s="103">
        <f t="shared" si="18"/>
        <v>43.47</v>
      </c>
      <c r="Y15" s="109">
        <f t="shared" si="19"/>
        <v>28.980000000000004</v>
      </c>
      <c r="Z15" s="93">
        <v>11</v>
      </c>
      <c r="AA15" s="93">
        <v>2022</v>
      </c>
      <c r="AB15" s="93">
        <f t="shared" si="20"/>
        <v>3300</v>
      </c>
      <c r="AC15" s="93">
        <f t="shared" si="21"/>
        <v>1278</v>
      </c>
      <c r="AD15" s="103">
        <f t="shared" si="22"/>
        <v>121.41</v>
      </c>
      <c r="AE15" s="103">
        <f t="shared" si="23"/>
        <v>72.85</v>
      </c>
      <c r="AF15" s="109">
        <f t="shared" si="24"/>
        <v>48.56</v>
      </c>
      <c r="AG15" s="124">
        <v>2419</v>
      </c>
      <c r="AH15" s="109">
        <f t="shared" si="27"/>
        <v>96.76</v>
      </c>
      <c r="AI15" s="109">
        <f t="shared" si="28"/>
        <v>58.06</v>
      </c>
      <c r="AJ15" s="109">
        <f t="shared" si="29"/>
        <v>38.7</v>
      </c>
      <c r="AK15" s="125">
        <f t="shared" si="6"/>
        <v>6532.03</v>
      </c>
      <c r="AL15" s="126">
        <f t="shared" si="7"/>
        <v>3919.2299999999996</v>
      </c>
      <c r="AM15" s="125">
        <f t="shared" si="8"/>
        <v>2612.8</v>
      </c>
      <c r="AN15" s="127">
        <v>3508</v>
      </c>
      <c r="AO15" s="127">
        <v>3508</v>
      </c>
      <c r="AP15" s="142">
        <v>205.62</v>
      </c>
      <c r="AQ15" s="143">
        <f t="shared" si="9"/>
        <v>205.60999999999956</v>
      </c>
    </row>
    <row r="16" spans="1:43" ht="12.75" customHeight="1">
      <c r="A16" s="67" t="s">
        <v>48</v>
      </c>
      <c r="B16" s="68">
        <v>0.6</v>
      </c>
      <c r="C16" s="68">
        <v>0.6</v>
      </c>
      <c r="D16" s="69">
        <v>20889</v>
      </c>
      <c r="E16" s="69">
        <v>6622</v>
      </c>
      <c r="F16" s="70">
        <v>750</v>
      </c>
      <c r="G16" s="70">
        <v>950</v>
      </c>
      <c r="H16" s="71">
        <f t="shared" si="3"/>
        <v>2195.77</v>
      </c>
      <c r="I16" s="71">
        <f t="shared" si="4"/>
        <v>1317.46</v>
      </c>
      <c r="J16" s="90"/>
      <c r="K16" s="91">
        <f t="shared" si="5"/>
        <v>878.31</v>
      </c>
      <c r="L16" s="93">
        <v>9</v>
      </c>
      <c r="M16" s="93">
        <v>455</v>
      </c>
      <c r="N16" s="93">
        <f t="shared" si="12"/>
        <v>900</v>
      </c>
      <c r="O16" s="93">
        <f t="shared" si="13"/>
        <v>445</v>
      </c>
      <c r="P16" s="71">
        <f t="shared" si="14"/>
        <v>33.38</v>
      </c>
      <c r="Q16" s="71">
        <f t="shared" si="15"/>
        <v>20.03</v>
      </c>
      <c r="R16" s="101">
        <f t="shared" si="16"/>
        <v>13.350000000000001</v>
      </c>
      <c r="S16" s="93">
        <v>10</v>
      </c>
      <c r="T16" s="93">
        <v>1384</v>
      </c>
      <c r="U16" s="102">
        <f t="shared" si="25"/>
        <v>2000</v>
      </c>
      <c r="V16" s="102">
        <f t="shared" si="26"/>
        <v>616</v>
      </c>
      <c r="W16" s="103">
        <f t="shared" si="17"/>
        <v>46.2</v>
      </c>
      <c r="X16" s="103">
        <f t="shared" si="18"/>
        <v>27.72</v>
      </c>
      <c r="Y16" s="109">
        <f t="shared" si="19"/>
        <v>18.480000000000004</v>
      </c>
      <c r="Z16" s="93">
        <v>11</v>
      </c>
      <c r="AA16" s="93">
        <v>977</v>
      </c>
      <c r="AB16" s="93">
        <f t="shared" si="20"/>
        <v>3300</v>
      </c>
      <c r="AC16" s="93">
        <f t="shared" si="21"/>
        <v>2323</v>
      </c>
      <c r="AD16" s="103">
        <f t="shared" si="22"/>
        <v>220.69</v>
      </c>
      <c r="AE16" s="103">
        <f t="shared" si="23"/>
        <v>132.41</v>
      </c>
      <c r="AF16" s="109">
        <f t="shared" si="24"/>
        <v>88.28</v>
      </c>
      <c r="AG16" s="124">
        <v>476</v>
      </c>
      <c r="AH16" s="109">
        <f t="shared" si="27"/>
        <v>19.04</v>
      </c>
      <c r="AI16" s="109">
        <f t="shared" si="28"/>
        <v>11.42</v>
      </c>
      <c r="AJ16" s="109">
        <f t="shared" si="29"/>
        <v>7.619999999999999</v>
      </c>
      <c r="AK16" s="125">
        <f t="shared" si="6"/>
        <v>2515.08</v>
      </c>
      <c r="AL16" s="126">
        <f t="shared" si="7"/>
        <v>1509.0400000000002</v>
      </c>
      <c r="AM16" s="125">
        <f t="shared" si="8"/>
        <v>1006.04</v>
      </c>
      <c r="AN16" s="127">
        <v>1325</v>
      </c>
      <c r="AO16" s="127">
        <v>1325</v>
      </c>
      <c r="AP16" s="142">
        <v>92.02</v>
      </c>
      <c r="AQ16" s="143">
        <f t="shared" si="9"/>
        <v>92.0200000000002</v>
      </c>
    </row>
    <row r="17" spans="1:43" ht="12.75" customHeight="1">
      <c r="A17" s="67" t="s">
        <v>49</v>
      </c>
      <c r="B17" s="68">
        <v>0.8</v>
      </c>
      <c r="C17" s="68">
        <v>0.8</v>
      </c>
      <c r="D17" s="69">
        <v>19477</v>
      </c>
      <c r="E17" s="69">
        <v>9505</v>
      </c>
      <c r="F17" s="70">
        <v>750</v>
      </c>
      <c r="G17" s="70">
        <v>950</v>
      </c>
      <c r="H17" s="71">
        <f t="shared" si="3"/>
        <v>2363.75</v>
      </c>
      <c r="I17" s="71">
        <f t="shared" si="4"/>
        <v>1891</v>
      </c>
      <c r="J17" s="90"/>
      <c r="K17" s="91">
        <f t="shared" si="5"/>
        <v>472.75</v>
      </c>
      <c r="L17" s="93">
        <v>24</v>
      </c>
      <c r="M17" s="93">
        <v>1002</v>
      </c>
      <c r="N17" s="93">
        <f t="shared" si="12"/>
        <v>2400</v>
      </c>
      <c r="O17" s="93">
        <f t="shared" si="13"/>
        <v>1398</v>
      </c>
      <c r="P17" s="71">
        <f t="shared" si="14"/>
        <v>104.85</v>
      </c>
      <c r="Q17" s="71">
        <f t="shared" si="15"/>
        <v>83.88</v>
      </c>
      <c r="R17" s="101">
        <f t="shared" si="16"/>
        <v>20.97</v>
      </c>
      <c r="S17" s="93">
        <v>13</v>
      </c>
      <c r="T17" s="93">
        <v>1929</v>
      </c>
      <c r="U17" s="102">
        <f t="shared" si="25"/>
        <v>2600</v>
      </c>
      <c r="V17" s="102">
        <f t="shared" si="26"/>
        <v>671</v>
      </c>
      <c r="W17" s="103">
        <f t="shared" si="17"/>
        <v>50.33</v>
      </c>
      <c r="X17" s="103">
        <f t="shared" si="18"/>
        <v>40.26</v>
      </c>
      <c r="Y17" s="109">
        <f t="shared" si="19"/>
        <v>10.07</v>
      </c>
      <c r="Z17" s="93">
        <v>8</v>
      </c>
      <c r="AA17" s="93">
        <v>1253</v>
      </c>
      <c r="AB17" s="93">
        <f t="shared" si="20"/>
        <v>2400</v>
      </c>
      <c r="AC17" s="93">
        <f t="shared" si="21"/>
        <v>1147</v>
      </c>
      <c r="AD17" s="103">
        <f t="shared" si="22"/>
        <v>108.97</v>
      </c>
      <c r="AE17" s="103">
        <f t="shared" si="23"/>
        <v>87.18</v>
      </c>
      <c r="AF17" s="109">
        <f t="shared" si="24"/>
        <v>21.789999999999992</v>
      </c>
      <c r="AG17" s="124">
        <v>1377</v>
      </c>
      <c r="AH17" s="109">
        <f t="shared" si="27"/>
        <v>55.08</v>
      </c>
      <c r="AI17" s="109">
        <f t="shared" si="28"/>
        <v>44.06</v>
      </c>
      <c r="AJ17" s="109">
        <f t="shared" si="29"/>
        <v>11.019999999999996</v>
      </c>
      <c r="AK17" s="125">
        <f t="shared" si="6"/>
        <v>2682.9799999999996</v>
      </c>
      <c r="AL17" s="126">
        <f t="shared" si="7"/>
        <v>2146.38</v>
      </c>
      <c r="AM17" s="125">
        <f t="shared" si="8"/>
        <v>536.6</v>
      </c>
      <c r="AN17" s="127">
        <v>2033</v>
      </c>
      <c r="AO17" s="127">
        <v>2033</v>
      </c>
      <c r="AP17" s="142">
        <v>56.69</v>
      </c>
      <c r="AQ17" s="143">
        <f t="shared" si="9"/>
        <v>56.69000000000011</v>
      </c>
    </row>
    <row r="18" spans="1:43" ht="12.75" customHeight="1">
      <c r="A18" s="67" t="s">
        <v>50</v>
      </c>
      <c r="B18" s="68">
        <v>0.8</v>
      </c>
      <c r="C18" s="68">
        <v>0.8</v>
      </c>
      <c r="D18" s="69">
        <v>20163</v>
      </c>
      <c r="E18" s="69">
        <v>9946</v>
      </c>
      <c r="F18" s="70">
        <v>750</v>
      </c>
      <c r="G18" s="70">
        <v>950</v>
      </c>
      <c r="H18" s="71">
        <f t="shared" si="3"/>
        <v>2457.1</v>
      </c>
      <c r="I18" s="71">
        <f t="shared" si="4"/>
        <v>1965.68</v>
      </c>
      <c r="J18" s="90"/>
      <c r="K18" s="91">
        <f t="shared" si="5"/>
        <v>491.41999999999985</v>
      </c>
      <c r="L18" s="93">
        <v>17</v>
      </c>
      <c r="M18" s="93">
        <v>518</v>
      </c>
      <c r="N18" s="93">
        <f t="shared" si="12"/>
        <v>1700</v>
      </c>
      <c r="O18" s="93">
        <f t="shared" si="13"/>
        <v>1182</v>
      </c>
      <c r="P18" s="71">
        <f t="shared" si="14"/>
        <v>88.65</v>
      </c>
      <c r="Q18" s="71">
        <f t="shared" si="15"/>
        <v>70.92</v>
      </c>
      <c r="R18" s="101">
        <f t="shared" si="16"/>
        <v>17.730000000000004</v>
      </c>
      <c r="S18" s="93">
        <v>9</v>
      </c>
      <c r="T18" s="93">
        <v>1191</v>
      </c>
      <c r="U18" s="102">
        <f t="shared" si="25"/>
        <v>1800</v>
      </c>
      <c r="V18" s="102">
        <f t="shared" si="26"/>
        <v>609</v>
      </c>
      <c r="W18" s="103">
        <f t="shared" si="17"/>
        <v>45.68</v>
      </c>
      <c r="X18" s="103">
        <f t="shared" si="18"/>
        <v>36.54</v>
      </c>
      <c r="Y18" s="109">
        <f t="shared" si="19"/>
        <v>9.14</v>
      </c>
      <c r="Z18" s="93">
        <v>13</v>
      </c>
      <c r="AA18" s="93">
        <v>2167</v>
      </c>
      <c r="AB18" s="93">
        <f t="shared" si="20"/>
        <v>3900</v>
      </c>
      <c r="AC18" s="93">
        <f t="shared" si="21"/>
        <v>1733</v>
      </c>
      <c r="AD18" s="103">
        <f t="shared" si="22"/>
        <v>164.64</v>
      </c>
      <c r="AE18" s="103">
        <f t="shared" si="23"/>
        <v>131.71</v>
      </c>
      <c r="AF18" s="109">
        <f t="shared" si="24"/>
        <v>32.92999999999998</v>
      </c>
      <c r="AG18" s="124">
        <v>1499</v>
      </c>
      <c r="AH18" s="109">
        <f t="shared" si="27"/>
        <v>59.96</v>
      </c>
      <c r="AI18" s="109">
        <f t="shared" si="28"/>
        <v>47.97</v>
      </c>
      <c r="AJ18" s="109">
        <f t="shared" si="29"/>
        <v>11.990000000000002</v>
      </c>
      <c r="AK18" s="125">
        <f t="shared" si="6"/>
        <v>2816.0299999999997</v>
      </c>
      <c r="AL18" s="126">
        <f t="shared" si="7"/>
        <v>2252.82</v>
      </c>
      <c r="AM18" s="125">
        <f t="shared" si="8"/>
        <v>563.2099999999998</v>
      </c>
      <c r="AN18" s="127">
        <v>2062</v>
      </c>
      <c r="AO18" s="127">
        <v>2062</v>
      </c>
      <c r="AP18" s="142">
        <v>62.56</v>
      </c>
      <c r="AQ18" s="143">
        <f t="shared" si="9"/>
        <v>128.26000000000016</v>
      </c>
    </row>
    <row r="19" spans="1:43" ht="12.75" customHeight="1">
      <c r="A19" s="67" t="s">
        <v>51</v>
      </c>
      <c r="B19" s="68">
        <v>0.4</v>
      </c>
      <c r="C19" s="68">
        <v>0.4</v>
      </c>
      <c r="D19" s="69">
        <v>122730</v>
      </c>
      <c r="E19" s="69">
        <v>56708</v>
      </c>
      <c r="F19" s="70">
        <v>750</v>
      </c>
      <c r="G19" s="70">
        <v>950</v>
      </c>
      <c r="H19" s="71">
        <f t="shared" si="3"/>
        <v>14592.01</v>
      </c>
      <c r="I19" s="71">
        <f t="shared" si="4"/>
        <v>5836.8</v>
      </c>
      <c r="J19" s="90"/>
      <c r="K19" s="91">
        <f t="shared" si="5"/>
        <v>8755.21</v>
      </c>
      <c r="L19" s="93">
        <v>85</v>
      </c>
      <c r="M19" s="93">
        <v>4655</v>
      </c>
      <c r="N19" s="93">
        <f t="shared" si="12"/>
        <v>8500</v>
      </c>
      <c r="O19" s="93">
        <f t="shared" si="13"/>
        <v>3845</v>
      </c>
      <c r="P19" s="71">
        <f t="shared" si="14"/>
        <v>288.38</v>
      </c>
      <c r="Q19" s="71">
        <f t="shared" si="15"/>
        <v>115.35</v>
      </c>
      <c r="R19" s="101">
        <f t="shared" si="16"/>
        <v>173.03</v>
      </c>
      <c r="S19" s="93">
        <v>120</v>
      </c>
      <c r="T19" s="93">
        <v>16456</v>
      </c>
      <c r="U19" s="102">
        <f t="shared" si="25"/>
        <v>24000</v>
      </c>
      <c r="V19" s="102">
        <f t="shared" si="26"/>
        <v>7544</v>
      </c>
      <c r="W19" s="103">
        <f t="shared" si="17"/>
        <v>565.8</v>
      </c>
      <c r="X19" s="103">
        <f t="shared" si="18"/>
        <v>226.32</v>
      </c>
      <c r="Y19" s="109">
        <f t="shared" si="19"/>
        <v>339.47999999999996</v>
      </c>
      <c r="Z19" s="93">
        <v>14</v>
      </c>
      <c r="AA19" s="93">
        <v>3198</v>
      </c>
      <c r="AB19" s="93">
        <f t="shared" si="20"/>
        <v>4200</v>
      </c>
      <c r="AC19" s="93">
        <f t="shared" si="21"/>
        <v>1002</v>
      </c>
      <c r="AD19" s="103">
        <f t="shared" si="22"/>
        <v>95.19</v>
      </c>
      <c r="AE19" s="103">
        <f t="shared" si="23"/>
        <v>38.08</v>
      </c>
      <c r="AF19" s="109">
        <f t="shared" si="24"/>
        <v>57.11</v>
      </c>
      <c r="AG19" s="124">
        <v>7648</v>
      </c>
      <c r="AH19" s="109">
        <f t="shared" si="27"/>
        <v>305.92</v>
      </c>
      <c r="AI19" s="109">
        <f t="shared" si="28"/>
        <v>122.37</v>
      </c>
      <c r="AJ19" s="109">
        <f t="shared" si="29"/>
        <v>183.55</v>
      </c>
      <c r="AK19" s="125">
        <f t="shared" si="6"/>
        <v>15847.3</v>
      </c>
      <c r="AL19" s="126">
        <f t="shared" si="7"/>
        <v>6338.92</v>
      </c>
      <c r="AM19" s="125">
        <f t="shared" si="8"/>
        <v>9508.38</v>
      </c>
      <c r="AN19" s="127">
        <v>5795</v>
      </c>
      <c r="AO19" s="127">
        <v>5795</v>
      </c>
      <c r="AP19" s="142">
        <v>271.96</v>
      </c>
      <c r="AQ19" s="143">
        <f t="shared" si="9"/>
        <v>271.9600000000001</v>
      </c>
    </row>
    <row r="20" spans="1:43" ht="12.75" customHeight="1">
      <c r="A20" s="67" t="s">
        <v>52</v>
      </c>
      <c r="B20" s="68">
        <v>0.4</v>
      </c>
      <c r="C20" s="68">
        <v>0.4</v>
      </c>
      <c r="D20" s="69">
        <v>56787</v>
      </c>
      <c r="E20" s="69">
        <v>25492</v>
      </c>
      <c r="F20" s="70">
        <v>750</v>
      </c>
      <c r="G20" s="70">
        <v>950</v>
      </c>
      <c r="H20" s="71">
        <f t="shared" si="3"/>
        <v>6680.77</v>
      </c>
      <c r="I20" s="71">
        <f t="shared" si="4"/>
        <v>2672.31</v>
      </c>
      <c r="J20" s="90"/>
      <c r="K20" s="91">
        <f t="shared" si="5"/>
        <v>4008.4600000000005</v>
      </c>
      <c r="L20" s="93">
        <v>14</v>
      </c>
      <c r="M20" s="93">
        <v>623</v>
      </c>
      <c r="N20" s="93">
        <f t="shared" si="12"/>
        <v>1400</v>
      </c>
      <c r="O20" s="93">
        <f t="shared" si="13"/>
        <v>777</v>
      </c>
      <c r="P20" s="71">
        <f t="shared" si="14"/>
        <v>58.28</v>
      </c>
      <c r="Q20" s="71">
        <f t="shared" si="15"/>
        <v>23.31</v>
      </c>
      <c r="R20" s="101">
        <f t="shared" si="16"/>
        <v>34.97</v>
      </c>
      <c r="S20" s="93">
        <v>16</v>
      </c>
      <c r="T20" s="93">
        <v>2269</v>
      </c>
      <c r="U20" s="102">
        <f t="shared" si="25"/>
        <v>3200</v>
      </c>
      <c r="V20" s="102">
        <f t="shared" si="26"/>
        <v>931</v>
      </c>
      <c r="W20" s="103">
        <f t="shared" si="17"/>
        <v>69.83</v>
      </c>
      <c r="X20" s="103">
        <f t="shared" si="18"/>
        <v>27.93</v>
      </c>
      <c r="Y20" s="109">
        <f t="shared" si="19"/>
        <v>41.9</v>
      </c>
      <c r="Z20" s="93">
        <v>5</v>
      </c>
      <c r="AA20" s="93">
        <v>1008</v>
      </c>
      <c r="AB20" s="93">
        <f t="shared" si="20"/>
        <v>1500</v>
      </c>
      <c r="AC20" s="93">
        <f t="shared" si="21"/>
        <v>492</v>
      </c>
      <c r="AD20" s="103">
        <f t="shared" si="22"/>
        <v>46.74</v>
      </c>
      <c r="AE20" s="103">
        <f t="shared" si="23"/>
        <v>18.7</v>
      </c>
      <c r="AF20" s="109">
        <f t="shared" si="24"/>
        <v>28.040000000000003</v>
      </c>
      <c r="AG20" s="124">
        <v>1757</v>
      </c>
      <c r="AH20" s="109">
        <f t="shared" si="27"/>
        <v>70.28</v>
      </c>
      <c r="AI20" s="109">
        <f t="shared" si="28"/>
        <v>28.11</v>
      </c>
      <c r="AJ20" s="109">
        <f t="shared" si="29"/>
        <v>42.17</v>
      </c>
      <c r="AK20" s="125">
        <f t="shared" si="6"/>
        <v>6925.9</v>
      </c>
      <c r="AL20" s="126">
        <f t="shared" si="7"/>
        <v>2770.3599999999997</v>
      </c>
      <c r="AM20" s="125">
        <f t="shared" si="8"/>
        <v>4155.54</v>
      </c>
      <c r="AN20" s="127">
        <v>2511</v>
      </c>
      <c r="AO20" s="127">
        <v>2511</v>
      </c>
      <c r="AP20" s="142">
        <v>129.68</v>
      </c>
      <c r="AQ20" s="143">
        <f t="shared" si="9"/>
        <v>129.67999999999967</v>
      </c>
    </row>
    <row r="21" spans="1:43" s="34" customFormat="1" ht="12.75" customHeight="1">
      <c r="A21" s="67" t="s">
        <v>53</v>
      </c>
      <c r="B21" s="72">
        <v>0.4</v>
      </c>
      <c r="C21" s="72">
        <v>0.4</v>
      </c>
      <c r="D21" s="69">
        <v>12851</v>
      </c>
      <c r="E21" s="69">
        <v>3972</v>
      </c>
      <c r="F21" s="70">
        <v>750</v>
      </c>
      <c r="G21" s="70">
        <v>950</v>
      </c>
      <c r="H21" s="71">
        <f t="shared" si="3"/>
        <v>1341.17</v>
      </c>
      <c r="I21" s="71">
        <f t="shared" si="4"/>
        <v>536.47</v>
      </c>
      <c r="J21" s="90"/>
      <c r="K21" s="91">
        <f t="shared" si="5"/>
        <v>804.7</v>
      </c>
      <c r="L21" s="93"/>
      <c r="M21" s="93"/>
      <c r="N21" s="93"/>
      <c r="O21" s="93"/>
      <c r="P21" s="71">
        <f t="shared" si="14"/>
        <v>0</v>
      </c>
      <c r="Q21" s="71">
        <f t="shared" si="15"/>
        <v>0</v>
      </c>
      <c r="R21" s="101">
        <f t="shared" si="16"/>
        <v>0</v>
      </c>
      <c r="S21" s="93">
        <v>3</v>
      </c>
      <c r="T21" s="93">
        <v>449</v>
      </c>
      <c r="U21" s="102">
        <f t="shared" si="25"/>
        <v>600</v>
      </c>
      <c r="V21" s="102">
        <f t="shared" si="26"/>
        <v>151</v>
      </c>
      <c r="W21" s="103">
        <f t="shared" si="17"/>
        <v>11.33</v>
      </c>
      <c r="X21" s="103">
        <f t="shared" si="18"/>
        <v>4.53</v>
      </c>
      <c r="Y21" s="109">
        <f t="shared" si="19"/>
        <v>6.8</v>
      </c>
      <c r="Z21" s="93">
        <v>1</v>
      </c>
      <c r="AA21" s="93">
        <v>284</v>
      </c>
      <c r="AB21" s="93">
        <f t="shared" si="20"/>
        <v>300</v>
      </c>
      <c r="AC21" s="93">
        <f t="shared" si="21"/>
        <v>16</v>
      </c>
      <c r="AD21" s="103">
        <f t="shared" si="22"/>
        <v>1.52</v>
      </c>
      <c r="AE21" s="103">
        <f t="shared" si="23"/>
        <v>0.61</v>
      </c>
      <c r="AF21" s="109">
        <f t="shared" si="24"/>
        <v>0.91</v>
      </c>
      <c r="AG21" s="124"/>
      <c r="AH21" s="109"/>
      <c r="AI21" s="109"/>
      <c r="AJ21" s="109"/>
      <c r="AK21" s="125">
        <f t="shared" si="6"/>
        <v>1354.02</v>
      </c>
      <c r="AL21" s="126">
        <f t="shared" si="7"/>
        <v>541.61</v>
      </c>
      <c r="AM21" s="125">
        <f t="shared" si="8"/>
        <v>812.41</v>
      </c>
      <c r="AN21" s="127">
        <v>448</v>
      </c>
      <c r="AO21" s="127">
        <v>448</v>
      </c>
      <c r="AP21" s="144">
        <v>46.81</v>
      </c>
      <c r="AQ21" s="143">
        <f t="shared" si="9"/>
        <v>46.80000000000001</v>
      </c>
    </row>
    <row r="22" spans="1:43" ht="12.75" customHeight="1">
      <c r="A22" s="61" t="s">
        <v>54</v>
      </c>
      <c r="B22" s="62"/>
      <c r="C22" s="62"/>
      <c r="D22" s="64">
        <f>SUM(D23:D30)</f>
        <v>288722</v>
      </c>
      <c r="E22" s="64">
        <f>SUM(E23:E30)</f>
        <v>135084</v>
      </c>
      <c r="F22" s="64"/>
      <c r="G22" s="64"/>
      <c r="H22" s="64">
        <f aca="true" t="shared" si="30" ref="F22:AQ22">SUM(H23:H30)</f>
        <v>34487.16</v>
      </c>
      <c r="I22" s="64">
        <f t="shared" si="30"/>
        <v>22594.700000000004</v>
      </c>
      <c r="J22" s="89">
        <f t="shared" si="30"/>
        <v>0</v>
      </c>
      <c r="K22" s="89">
        <f t="shared" si="30"/>
        <v>11892.46</v>
      </c>
      <c r="L22" s="94">
        <f t="shared" si="30"/>
        <v>111</v>
      </c>
      <c r="M22" s="94">
        <f t="shared" si="30"/>
        <v>5713</v>
      </c>
      <c r="N22" s="64">
        <f t="shared" si="30"/>
        <v>11100</v>
      </c>
      <c r="O22" s="64">
        <f t="shared" si="30"/>
        <v>5387</v>
      </c>
      <c r="P22" s="64">
        <f t="shared" si="30"/>
        <v>404.03</v>
      </c>
      <c r="Q22" s="64">
        <f t="shared" si="30"/>
        <v>279.98</v>
      </c>
      <c r="R22" s="64">
        <f t="shared" si="30"/>
        <v>124.05</v>
      </c>
      <c r="S22" s="94">
        <f t="shared" si="30"/>
        <v>198</v>
      </c>
      <c r="T22" s="94">
        <f t="shared" si="30"/>
        <v>28118</v>
      </c>
      <c r="U22" s="64">
        <f t="shared" si="30"/>
        <v>39600</v>
      </c>
      <c r="V22" s="94">
        <f t="shared" si="30"/>
        <v>11482</v>
      </c>
      <c r="W22" s="64">
        <f t="shared" si="30"/>
        <v>861.1700000000001</v>
      </c>
      <c r="X22" s="64">
        <f t="shared" si="30"/>
        <v>584.12</v>
      </c>
      <c r="Y22" s="64">
        <f t="shared" si="30"/>
        <v>277.05</v>
      </c>
      <c r="Z22" s="94">
        <f t="shared" si="30"/>
        <v>30</v>
      </c>
      <c r="AA22" s="94">
        <f t="shared" si="30"/>
        <v>4481</v>
      </c>
      <c r="AB22" s="64">
        <f t="shared" si="30"/>
        <v>9000</v>
      </c>
      <c r="AC22" s="64">
        <f t="shared" si="30"/>
        <v>4519</v>
      </c>
      <c r="AD22" s="64">
        <f t="shared" si="30"/>
        <v>429.32000000000005</v>
      </c>
      <c r="AE22" s="64">
        <f t="shared" si="30"/>
        <v>318.48</v>
      </c>
      <c r="AF22" s="64">
        <f t="shared" si="30"/>
        <v>110.84</v>
      </c>
      <c r="AG22" s="94">
        <f t="shared" si="30"/>
        <v>33789</v>
      </c>
      <c r="AH22" s="64">
        <f t="shared" si="30"/>
        <v>1351.56</v>
      </c>
      <c r="AI22" s="64">
        <f t="shared" si="30"/>
        <v>849.77</v>
      </c>
      <c r="AJ22" s="64">
        <f t="shared" si="30"/>
        <v>501.78999999999996</v>
      </c>
      <c r="AK22" s="62">
        <f t="shared" si="30"/>
        <v>37533.24</v>
      </c>
      <c r="AL22" s="62">
        <f t="shared" si="30"/>
        <v>24627.050000000003</v>
      </c>
      <c r="AM22" s="62">
        <f t="shared" si="30"/>
        <v>12906.19</v>
      </c>
      <c r="AN22" s="128">
        <f t="shared" si="30"/>
        <v>22135</v>
      </c>
      <c r="AO22" s="128">
        <f t="shared" si="30"/>
        <v>8369</v>
      </c>
      <c r="AP22" s="140">
        <v>309.84999999999997</v>
      </c>
      <c r="AQ22" s="132">
        <f>SUM(AQ23:AQ30)</f>
        <v>2182.2</v>
      </c>
    </row>
    <row r="23" spans="1:43" ht="12.75" customHeight="1">
      <c r="A23" s="67" t="s">
        <v>40</v>
      </c>
      <c r="B23" s="68">
        <v>0.6</v>
      </c>
      <c r="C23" s="68">
        <v>0.6</v>
      </c>
      <c r="D23" s="69">
        <v>9606</v>
      </c>
      <c r="E23" s="69">
        <v>12237</v>
      </c>
      <c r="F23" s="70">
        <v>750</v>
      </c>
      <c r="G23" s="70">
        <v>950</v>
      </c>
      <c r="H23" s="71">
        <f>ROUND((D23*F23+E23*G23)/10000,2)</f>
        <v>1882.97</v>
      </c>
      <c r="I23" s="71">
        <f>ROUND((350*D23+550*E23)*B23/10000+400*(D23+E23)*C23/10000,2)</f>
        <v>1129.78</v>
      </c>
      <c r="J23" s="90"/>
      <c r="K23" s="91">
        <f aca="true" t="shared" si="31" ref="K23:K30">H23-I23</f>
        <v>753.19</v>
      </c>
      <c r="L23" s="92"/>
      <c r="M23" s="92"/>
      <c r="N23" s="93"/>
      <c r="O23" s="93"/>
      <c r="P23" s="71"/>
      <c r="Q23" s="71"/>
      <c r="R23" s="101"/>
      <c r="S23" s="92">
        <v>1</v>
      </c>
      <c r="T23" s="92">
        <v>101</v>
      </c>
      <c r="U23" s="102">
        <f>S23*200</f>
        <v>200</v>
      </c>
      <c r="V23" s="102">
        <f>U23-T23</f>
        <v>99</v>
      </c>
      <c r="W23" s="103">
        <f>ROUND(V23*750/10000,2)</f>
        <v>7.43</v>
      </c>
      <c r="X23" s="103">
        <f>ROUND(W23*C23,2)</f>
        <v>4.46</v>
      </c>
      <c r="Y23" s="109">
        <f>W23-X23</f>
        <v>2.9699999999999998</v>
      </c>
      <c r="Z23" s="92">
        <v>1</v>
      </c>
      <c r="AA23" s="92">
        <v>7</v>
      </c>
      <c r="AB23" s="93">
        <f>Z23*300</f>
        <v>300</v>
      </c>
      <c r="AC23" s="93">
        <f>AB23-AA23</f>
        <v>293</v>
      </c>
      <c r="AD23" s="103">
        <f>ROUND(AC23*950/10000,2)</f>
        <v>27.84</v>
      </c>
      <c r="AE23" s="103">
        <f>ROUND(AD23*C23,2)</f>
        <v>16.7</v>
      </c>
      <c r="AF23" s="109">
        <f>AD23-AE23</f>
        <v>11.14</v>
      </c>
      <c r="AG23" s="124">
        <v>377</v>
      </c>
      <c r="AH23" s="109">
        <f>ROUND(AG23*400/10000,2)</f>
        <v>15.08</v>
      </c>
      <c r="AI23" s="109">
        <f>ROUND(AH23*B23,2)</f>
        <v>9.05</v>
      </c>
      <c r="AJ23" s="109">
        <f>AH23-AI23</f>
        <v>6.029999999999999</v>
      </c>
      <c r="AK23" s="125">
        <f>H23+P23+AH23+W23+AD23</f>
        <v>1933.32</v>
      </c>
      <c r="AL23" s="126">
        <f>Q23+AI23+I23+X23+AE23</f>
        <v>1159.99</v>
      </c>
      <c r="AM23" s="125">
        <f>K23+R23+AJ23+Y23+AF23</f>
        <v>773.33</v>
      </c>
      <c r="AN23" s="127">
        <v>1032</v>
      </c>
      <c r="AO23" s="127"/>
      <c r="AP23" s="142">
        <v>64</v>
      </c>
      <c r="AQ23" s="143">
        <f>AL23-AN23-AP23</f>
        <v>63.99000000000001</v>
      </c>
    </row>
    <row r="24" spans="1:43" ht="12.75" customHeight="1">
      <c r="A24" s="67" t="s">
        <v>55</v>
      </c>
      <c r="B24" s="68">
        <v>0.6</v>
      </c>
      <c r="C24" s="68">
        <v>0.6</v>
      </c>
      <c r="D24" s="69">
        <v>44418</v>
      </c>
      <c r="E24" s="69">
        <v>19027</v>
      </c>
      <c r="F24" s="70">
        <v>750</v>
      </c>
      <c r="G24" s="70">
        <v>950</v>
      </c>
      <c r="H24" s="71">
        <f aca="true" t="shared" si="32" ref="H24:H30">ROUND((D24*F24+E24*G24)/10000,2)</f>
        <v>5138.92</v>
      </c>
      <c r="I24" s="71">
        <f aca="true" t="shared" si="33" ref="I24:I30">ROUND((350*D24+550*E24)*B24/10000+400*(D24+E24)*C24/10000,2)</f>
        <v>3083.35</v>
      </c>
      <c r="J24" s="90"/>
      <c r="K24" s="91">
        <f t="shared" si="31"/>
        <v>2055.57</v>
      </c>
      <c r="L24" s="92">
        <v>10</v>
      </c>
      <c r="M24" s="92">
        <v>620</v>
      </c>
      <c r="N24" s="93">
        <f>L24*100</f>
        <v>1000</v>
      </c>
      <c r="O24" s="93">
        <f>N24-M24</f>
        <v>380</v>
      </c>
      <c r="P24" s="71">
        <f t="shared" si="14"/>
        <v>28.5</v>
      </c>
      <c r="Q24" s="71">
        <f t="shared" si="15"/>
        <v>17.1</v>
      </c>
      <c r="R24" s="101">
        <f t="shared" si="16"/>
        <v>11.399999999999999</v>
      </c>
      <c r="S24" s="92">
        <v>21</v>
      </c>
      <c r="T24" s="92">
        <v>3033</v>
      </c>
      <c r="U24" s="102">
        <f aca="true" t="shared" si="34" ref="U24:U30">S24*200</f>
        <v>4200</v>
      </c>
      <c r="V24" s="102">
        <f aca="true" t="shared" si="35" ref="V24:V30">U24-T24</f>
        <v>1167</v>
      </c>
      <c r="W24" s="103">
        <f aca="true" t="shared" si="36" ref="W24:W30">ROUND(V24*750/10000,2)</f>
        <v>87.53</v>
      </c>
      <c r="X24" s="103">
        <f aca="true" t="shared" si="37" ref="X24:X30">ROUND(W24*C24,2)</f>
        <v>52.52</v>
      </c>
      <c r="Y24" s="109">
        <f aca="true" t="shared" si="38" ref="Y24:Y30">W24-X24</f>
        <v>35.01</v>
      </c>
      <c r="Z24" s="92">
        <v>3</v>
      </c>
      <c r="AA24" s="92">
        <v>652</v>
      </c>
      <c r="AB24" s="93">
        <f>Z24*300</f>
        <v>900</v>
      </c>
      <c r="AC24" s="93">
        <f>AB24-AA24</f>
        <v>248</v>
      </c>
      <c r="AD24" s="103">
        <f>ROUND(AC24*950/10000,2)</f>
        <v>23.56</v>
      </c>
      <c r="AE24" s="103">
        <f>ROUND(AD24*C24,2)</f>
        <v>14.14</v>
      </c>
      <c r="AF24" s="109">
        <f>AD24-AE24</f>
        <v>9.419999999999998</v>
      </c>
      <c r="AG24" s="124">
        <v>4819</v>
      </c>
      <c r="AH24" s="109">
        <f aca="true" t="shared" si="39" ref="AH24:AH30">ROUND(AG24*400/10000,2)</f>
        <v>192.76</v>
      </c>
      <c r="AI24" s="109">
        <f aca="true" t="shared" si="40" ref="AI24:AI30">ROUND(AH24*B24,2)</f>
        <v>115.66</v>
      </c>
      <c r="AJ24" s="109">
        <f aca="true" t="shared" si="41" ref="AJ24:AJ30">AH24-AI24</f>
        <v>77.1</v>
      </c>
      <c r="AK24" s="125">
        <f aca="true" t="shared" si="42" ref="AK24:AK30">H24+P24+AH24+W24+AD24</f>
        <v>5471.27</v>
      </c>
      <c r="AL24" s="126">
        <f aca="true" t="shared" si="43" ref="AL24:AL30">Q24+AI24+I24+X24+AE24</f>
        <v>3282.7699999999995</v>
      </c>
      <c r="AM24" s="125">
        <f aca="true" t="shared" si="44" ref="AM24:AM30">K24+R24+AJ24+Y24+AF24</f>
        <v>2188.5000000000005</v>
      </c>
      <c r="AN24" s="127">
        <v>2884</v>
      </c>
      <c r="AO24" s="127"/>
      <c r="AP24" s="142">
        <v>199.39</v>
      </c>
      <c r="AQ24" s="143">
        <f aca="true" t="shared" si="45" ref="AQ24:AQ30">AL24-AN24-AP24</f>
        <v>199.37999999999954</v>
      </c>
    </row>
    <row r="25" spans="1:43" ht="12.75" customHeight="1">
      <c r="A25" s="67" t="s">
        <v>56</v>
      </c>
      <c r="B25" s="68">
        <v>0.6</v>
      </c>
      <c r="C25" s="68">
        <v>0.6</v>
      </c>
      <c r="D25" s="69">
        <v>36036</v>
      </c>
      <c r="E25" s="69">
        <v>15866</v>
      </c>
      <c r="F25" s="70">
        <v>750</v>
      </c>
      <c r="G25" s="70">
        <v>950</v>
      </c>
      <c r="H25" s="71">
        <f t="shared" si="32"/>
        <v>4209.97</v>
      </c>
      <c r="I25" s="71">
        <f t="shared" si="33"/>
        <v>2525.98</v>
      </c>
      <c r="J25" s="90"/>
      <c r="K25" s="91">
        <f t="shared" si="31"/>
        <v>1683.9900000000002</v>
      </c>
      <c r="L25" s="92">
        <v>17</v>
      </c>
      <c r="M25" s="92">
        <v>868</v>
      </c>
      <c r="N25" s="93">
        <f>L25*100</f>
        <v>1700</v>
      </c>
      <c r="O25" s="93">
        <f>N25-M25</f>
        <v>832</v>
      </c>
      <c r="P25" s="71">
        <f t="shared" si="14"/>
        <v>62.4</v>
      </c>
      <c r="Q25" s="71">
        <f t="shared" si="15"/>
        <v>37.44</v>
      </c>
      <c r="R25" s="101">
        <f t="shared" si="16"/>
        <v>24.96</v>
      </c>
      <c r="S25" s="92">
        <v>20</v>
      </c>
      <c r="T25" s="92">
        <v>3104</v>
      </c>
      <c r="U25" s="102">
        <f t="shared" si="34"/>
        <v>4000</v>
      </c>
      <c r="V25" s="102">
        <f t="shared" si="35"/>
        <v>896</v>
      </c>
      <c r="W25" s="103">
        <f t="shared" si="36"/>
        <v>67.2</v>
      </c>
      <c r="X25" s="103">
        <f t="shared" si="37"/>
        <v>40.32</v>
      </c>
      <c r="Y25" s="109">
        <f t="shared" si="38"/>
        <v>26.880000000000003</v>
      </c>
      <c r="Z25" s="92">
        <v>3</v>
      </c>
      <c r="AA25" s="92">
        <v>263</v>
      </c>
      <c r="AB25" s="93">
        <f aca="true" t="shared" si="46" ref="AB25:AB30">Z25*300</f>
        <v>900</v>
      </c>
      <c r="AC25" s="93">
        <f aca="true" t="shared" si="47" ref="AC25:AC30">AB25-AA25</f>
        <v>637</v>
      </c>
      <c r="AD25" s="103">
        <f aca="true" t="shared" si="48" ref="AD25:AD30">ROUND(AC25*950/10000,2)</f>
        <v>60.52</v>
      </c>
      <c r="AE25" s="103">
        <f aca="true" t="shared" si="49" ref="AE25:AE30">ROUND(AD25*C25,2)</f>
        <v>36.31</v>
      </c>
      <c r="AF25" s="109">
        <f aca="true" t="shared" si="50" ref="AF25:AF30">AD25-AE25</f>
        <v>24.21</v>
      </c>
      <c r="AG25" s="124">
        <v>1741</v>
      </c>
      <c r="AH25" s="109">
        <f t="shared" si="39"/>
        <v>69.64</v>
      </c>
      <c r="AI25" s="109">
        <f t="shared" si="40"/>
        <v>41.78</v>
      </c>
      <c r="AJ25" s="109">
        <f t="shared" si="41"/>
        <v>27.86</v>
      </c>
      <c r="AK25" s="125">
        <f t="shared" si="42"/>
        <v>4469.7300000000005</v>
      </c>
      <c r="AL25" s="126">
        <f t="shared" si="43"/>
        <v>2681.83</v>
      </c>
      <c r="AM25" s="125">
        <f t="shared" si="44"/>
        <v>1787.9000000000003</v>
      </c>
      <c r="AN25" s="127">
        <v>2369</v>
      </c>
      <c r="AO25" s="127"/>
      <c r="AP25" s="142"/>
      <c r="AQ25" s="143">
        <f t="shared" si="45"/>
        <v>312.8299999999999</v>
      </c>
    </row>
    <row r="26" spans="1:43" ht="12.75" customHeight="1">
      <c r="A26" s="67" t="s">
        <v>57</v>
      </c>
      <c r="B26" s="68">
        <v>0.6</v>
      </c>
      <c r="C26" s="68">
        <v>0.6</v>
      </c>
      <c r="D26" s="69">
        <v>62081</v>
      </c>
      <c r="E26" s="69">
        <v>23584</v>
      </c>
      <c r="F26" s="70">
        <v>750</v>
      </c>
      <c r="G26" s="70">
        <v>950</v>
      </c>
      <c r="H26" s="71">
        <f t="shared" si="32"/>
        <v>6896.56</v>
      </c>
      <c r="I26" s="71">
        <f t="shared" si="33"/>
        <v>4137.93</v>
      </c>
      <c r="J26" s="90"/>
      <c r="K26" s="91">
        <f t="shared" si="31"/>
        <v>2758.63</v>
      </c>
      <c r="L26" s="92">
        <v>8</v>
      </c>
      <c r="M26" s="92">
        <v>561</v>
      </c>
      <c r="N26" s="93">
        <f>L26*100</f>
        <v>800</v>
      </c>
      <c r="O26" s="93">
        <f>N26-M26</f>
        <v>239</v>
      </c>
      <c r="P26" s="71">
        <f t="shared" si="14"/>
        <v>17.93</v>
      </c>
      <c r="Q26" s="71">
        <f t="shared" si="15"/>
        <v>10.76</v>
      </c>
      <c r="R26" s="101">
        <f t="shared" si="16"/>
        <v>7.17</v>
      </c>
      <c r="S26" s="92">
        <v>24</v>
      </c>
      <c r="T26" s="92">
        <v>3689</v>
      </c>
      <c r="U26" s="102">
        <f t="shared" si="34"/>
        <v>4800</v>
      </c>
      <c r="V26" s="102">
        <f t="shared" si="35"/>
        <v>1111</v>
      </c>
      <c r="W26" s="103">
        <f t="shared" si="36"/>
        <v>83.33</v>
      </c>
      <c r="X26" s="103">
        <f t="shared" si="37"/>
        <v>50</v>
      </c>
      <c r="Y26" s="109">
        <f t="shared" si="38"/>
        <v>33.33</v>
      </c>
      <c r="Z26" s="102"/>
      <c r="AA26" s="102"/>
      <c r="AB26" s="93"/>
      <c r="AC26" s="93"/>
      <c r="AD26" s="103"/>
      <c r="AE26" s="103"/>
      <c r="AF26" s="109"/>
      <c r="AG26" s="124">
        <v>4958</v>
      </c>
      <c r="AH26" s="109">
        <f t="shared" si="39"/>
        <v>198.32</v>
      </c>
      <c r="AI26" s="109">
        <f t="shared" si="40"/>
        <v>118.99</v>
      </c>
      <c r="AJ26" s="109">
        <f t="shared" si="41"/>
        <v>79.33</v>
      </c>
      <c r="AK26" s="125">
        <f t="shared" si="42"/>
        <v>7196.14</v>
      </c>
      <c r="AL26" s="126">
        <f t="shared" si="43"/>
        <v>4317.68</v>
      </c>
      <c r="AM26" s="125">
        <f t="shared" si="44"/>
        <v>2878.46</v>
      </c>
      <c r="AN26" s="127">
        <v>3893</v>
      </c>
      <c r="AO26" s="127"/>
      <c r="AP26" s="142"/>
      <c r="AQ26" s="143">
        <f t="shared" si="45"/>
        <v>424.6800000000003</v>
      </c>
    </row>
    <row r="27" spans="1:43" ht="12.75" customHeight="1">
      <c r="A27" s="67" t="s">
        <v>58</v>
      </c>
      <c r="B27" s="68">
        <v>0.6</v>
      </c>
      <c r="C27" s="68">
        <v>0.6</v>
      </c>
      <c r="D27" s="69">
        <v>47140</v>
      </c>
      <c r="E27" s="69">
        <v>21861</v>
      </c>
      <c r="F27" s="70">
        <v>750</v>
      </c>
      <c r="G27" s="70">
        <v>950</v>
      </c>
      <c r="H27" s="71">
        <f t="shared" si="32"/>
        <v>5612.3</v>
      </c>
      <c r="I27" s="71">
        <f t="shared" si="33"/>
        <v>3367.38</v>
      </c>
      <c r="J27" s="90"/>
      <c r="K27" s="91">
        <f t="shared" si="31"/>
        <v>2244.92</v>
      </c>
      <c r="L27" s="92">
        <v>29</v>
      </c>
      <c r="M27" s="92">
        <v>1526</v>
      </c>
      <c r="N27" s="93">
        <f>L27*100</f>
        <v>2900</v>
      </c>
      <c r="O27" s="93">
        <f>N27-M27</f>
        <v>1374</v>
      </c>
      <c r="P27" s="71">
        <f t="shared" si="14"/>
        <v>103.05</v>
      </c>
      <c r="Q27" s="71">
        <f t="shared" si="15"/>
        <v>61.83</v>
      </c>
      <c r="R27" s="101">
        <f t="shared" si="16"/>
        <v>41.22</v>
      </c>
      <c r="S27" s="92">
        <v>52</v>
      </c>
      <c r="T27" s="92">
        <v>7421</v>
      </c>
      <c r="U27" s="102">
        <f t="shared" si="34"/>
        <v>10400</v>
      </c>
      <c r="V27" s="102">
        <f t="shared" si="35"/>
        <v>2979</v>
      </c>
      <c r="W27" s="103">
        <f t="shared" si="36"/>
        <v>223.43</v>
      </c>
      <c r="X27" s="103">
        <f t="shared" si="37"/>
        <v>134.06</v>
      </c>
      <c r="Y27" s="109">
        <f t="shared" si="38"/>
        <v>89.37</v>
      </c>
      <c r="Z27" s="92">
        <v>3</v>
      </c>
      <c r="AA27" s="92">
        <v>764</v>
      </c>
      <c r="AB27" s="93">
        <f t="shared" si="46"/>
        <v>900</v>
      </c>
      <c r="AC27" s="93">
        <f t="shared" si="47"/>
        <v>136</v>
      </c>
      <c r="AD27" s="103">
        <f t="shared" si="48"/>
        <v>12.92</v>
      </c>
      <c r="AE27" s="103">
        <f t="shared" si="49"/>
        <v>7.75</v>
      </c>
      <c r="AF27" s="109">
        <f t="shared" si="50"/>
        <v>5.17</v>
      </c>
      <c r="AG27" s="124">
        <v>13450</v>
      </c>
      <c r="AH27" s="109">
        <f t="shared" si="39"/>
        <v>538</v>
      </c>
      <c r="AI27" s="109">
        <f t="shared" si="40"/>
        <v>322.8</v>
      </c>
      <c r="AJ27" s="109">
        <f t="shared" si="41"/>
        <v>215.2</v>
      </c>
      <c r="AK27" s="125">
        <f t="shared" si="42"/>
        <v>6489.700000000001</v>
      </c>
      <c r="AL27" s="126">
        <f t="shared" si="43"/>
        <v>3893.82</v>
      </c>
      <c r="AM27" s="125">
        <f t="shared" si="44"/>
        <v>2595.8799999999997</v>
      </c>
      <c r="AN27" s="127">
        <v>3588</v>
      </c>
      <c r="AO27" s="127"/>
      <c r="AP27" s="142"/>
      <c r="AQ27" s="143">
        <f t="shared" si="45"/>
        <v>305.82000000000016</v>
      </c>
    </row>
    <row r="28" spans="1:43" ht="12.75" customHeight="1">
      <c r="A28" s="67" t="s">
        <v>59</v>
      </c>
      <c r="B28" s="68">
        <v>0.6</v>
      </c>
      <c r="C28" s="68">
        <v>0.6</v>
      </c>
      <c r="D28" s="69">
        <v>3634</v>
      </c>
      <c r="E28" s="69">
        <v>1459</v>
      </c>
      <c r="F28" s="70">
        <v>750</v>
      </c>
      <c r="G28" s="70">
        <v>950</v>
      </c>
      <c r="H28" s="71">
        <f t="shared" si="32"/>
        <v>411.16</v>
      </c>
      <c r="I28" s="71">
        <f t="shared" si="33"/>
        <v>246.69</v>
      </c>
      <c r="J28" s="90"/>
      <c r="K28" s="91">
        <f t="shared" si="31"/>
        <v>164.47000000000003</v>
      </c>
      <c r="L28" s="92"/>
      <c r="M28" s="92"/>
      <c r="N28" s="93"/>
      <c r="O28" s="93"/>
      <c r="P28" s="71">
        <f t="shared" si="14"/>
        <v>0</v>
      </c>
      <c r="Q28" s="71">
        <f t="shared" si="15"/>
        <v>0</v>
      </c>
      <c r="R28" s="101">
        <f t="shared" si="16"/>
        <v>0</v>
      </c>
      <c r="S28" s="92">
        <v>2</v>
      </c>
      <c r="T28" s="92">
        <v>310</v>
      </c>
      <c r="U28" s="102">
        <f t="shared" si="34"/>
        <v>400</v>
      </c>
      <c r="V28" s="102">
        <f t="shared" si="35"/>
        <v>90</v>
      </c>
      <c r="W28" s="103">
        <f t="shared" si="36"/>
        <v>6.75</v>
      </c>
      <c r="X28" s="103">
        <f t="shared" si="37"/>
        <v>4.05</v>
      </c>
      <c r="Y28" s="109">
        <f t="shared" si="38"/>
        <v>2.7</v>
      </c>
      <c r="Z28" s="102"/>
      <c r="AA28" s="102"/>
      <c r="AB28" s="93"/>
      <c r="AC28" s="93"/>
      <c r="AD28" s="103"/>
      <c r="AE28" s="103"/>
      <c r="AF28" s="109"/>
      <c r="AG28" s="124">
        <v>200</v>
      </c>
      <c r="AH28" s="109">
        <f t="shared" si="39"/>
        <v>8</v>
      </c>
      <c r="AI28" s="109">
        <f t="shared" si="40"/>
        <v>4.8</v>
      </c>
      <c r="AJ28" s="109">
        <f t="shared" si="41"/>
        <v>3.2</v>
      </c>
      <c r="AK28" s="125">
        <f t="shared" si="42"/>
        <v>425.91</v>
      </c>
      <c r="AL28" s="126">
        <f t="shared" si="43"/>
        <v>255.54000000000002</v>
      </c>
      <c r="AM28" s="125">
        <f t="shared" si="44"/>
        <v>170.37</v>
      </c>
      <c r="AN28" s="127">
        <v>241</v>
      </c>
      <c r="AO28" s="127">
        <v>241</v>
      </c>
      <c r="AP28" s="142"/>
      <c r="AQ28" s="143">
        <f t="shared" si="45"/>
        <v>14.54000000000002</v>
      </c>
    </row>
    <row r="29" spans="1:43" ht="12.75" customHeight="1">
      <c r="A29" s="67" t="s">
        <v>60</v>
      </c>
      <c r="B29" s="68">
        <v>0.6</v>
      </c>
      <c r="C29" s="68">
        <v>0.6</v>
      </c>
      <c r="D29" s="69">
        <v>8149</v>
      </c>
      <c r="E29" s="69">
        <v>2231</v>
      </c>
      <c r="F29" s="70">
        <v>750</v>
      </c>
      <c r="G29" s="70">
        <v>950</v>
      </c>
      <c r="H29" s="71">
        <f t="shared" si="32"/>
        <v>823.12</v>
      </c>
      <c r="I29" s="71">
        <f t="shared" si="33"/>
        <v>493.87</v>
      </c>
      <c r="J29" s="90"/>
      <c r="K29" s="91">
        <f t="shared" si="31"/>
        <v>329.25</v>
      </c>
      <c r="L29" s="92">
        <v>3</v>
      </c>
      <c r="M29" s="92">
        <v>242</v>
      </c>
      <c r="N29" s="93">
        <f>L29*100</f>
        <v>300</v>
      </c>
      <c r="O29" s="93">
        <f>N29-M29</f>
        <v>58</v>
      </c>
      <c r="P29" s="71">
        <f t="shared" si="14"/>
        <v>4.35</v>
      </c>
      <c r="Q29" s="71">
        <f t="shared" si="15"/>
        <v>2.61</v>
      </c>
      <c r="R29" s="101">
        <f t="shared" si="16"/>
        <v>1.7399999999999998</v>
      </c>
      <c r="S29" s="92">
        <v>11</v>
      </c>
      <c r="T29" s="92">
        <v>1554</v>
      </c>
      <c r="U29" s="102">
        <f t="shared" si="34"/>
        <v>2200</v>
      </c>
      <c r="V29" s="102">
        <f t="shared" si="35"/>
        <v>646</v>
      </c>
      <c r="W29" s="103">
        <f t="shared" si="36"/>
        <v>48.45</v>
      </c>
      <c r="X29" s="103">
        <f t="shared" si="37"/>
        <v>29.07</v>
      </c>
      <c r="Y29" s="109">
        <f t="shared" si="38"/>
        <v>19.380000000000003</v>
      </c>
      <c r="Z29" s="102"/>
      <c r="AA29" s="102"/>
      <c r="AB29" s="93"/>
      <c r="AC29" s="93"/>
      <c r="AD29" s="103"/>
      <c r="AE29" s="103"/>
      <c r="AF29" s="109"/>
      <c r="AG29" s="124">
        <v>3390</v>
      </c>
      <c r="AH29" s="109">
        <f t="shared" si="39"/>
        <v>135.6</v>
      </c>
      <c r="AI29" s="109">
        <f t="shared" si="40"/>
        <v>81.36</v>
      </c>
      <c r="AJ29" s="109">
        <f t="shared" si="41"/>
        <v>54.239999999999995</v>
      </c>
      <c r="AK29" s="125">
        <f t="shared" si="42"/>
        <v>1011.5200000000001</v>
      </c>
      <c r="AL29" s="126">
        <f t="shared" si="43"/>
        <v>606.9100000000001</v>
      </c>
      <c r="AM29" s="125">
        <f t="shared" si="44"/>
        <v>404.61</v>
      </c>
      <c r="AN29" s="127">
        <v>514</v>
      </c>
      <c r="AO29" s="127">
        <v>514</v>
      </c>
      <c r="AP29" s="142">
        <v>46.46</v>
      </c>
      <c r="AQ29" s="143">
        <f t="shared" si="45"/>
        <v>46.45000000000008</v>
      </c>
    </row>
    <row r="30" spans="1:43" s="33" customFormat="1" ht="12.75" customHeight="1">
      <c r="A30" s="67" t="s">
        <v>61</v>
      </c>
      <c r="B30" s="68">
        <v>0.8</v>
      </c>
      <c r="C30" s="68">
        <v>0.8</v>
      </c>
      <c r="D30" s="69">
        <v>77658</v>
      </c>
      <c r="E30" s="69">
        <v>38819</v>
      </c>
      <c r="F30" s="70">
        <v>750</v>
      </c>
      <c r="G30" s="70">
        <v>950</v>
      </c>
      <c r="H30" s="71">
        <f t="shared" si="32"/>
        <v>9512.16</v>
      </c>
      <c r="I30" s="71">
        <f t="shared" si="33"/>
        <v>7609.72</v>
      </c>
      <c r="J30" s="90"/>
      <c r="K30" s="91">
        <f t="shared" si="31"/>
        <v>1902.4399999999996</v>
      </c>
      <c r="L30" s="92">
        <v>44</v>
      </c>
      <c r="M30" s="92">
        <v>1896</v>
      </c>
      <c r="N30" s="93">
        <f>L30*100</f>
        <v>4400</v>
      </c>
      <c r="O30" s="93">
        <f>N30-M30</f>
        <v>2504</v>
      </c>
      <c r="P30" s="71">
        <f t="shared" si="14"/>
        <v>187.8</v>
      </c>
      <c r="Q30" s="71">
        <f t="shared" si="15"/>
        <v>150.24</v>
      </c>
      <c r="R30" s="101">
        <f t="shared" si="16"/>
        <v>37.56</v>
      </c>
      <c r="S30" s="92">
        <v>67</v>
      </c>
      <c r="T30" s="92">
        <v>8906</v>
      </c>
      <c r="U30" s="102">
        <f t="shared" si="34"/>
        <v>13400</v>
      </c>
      <c r="V30" s="102">
        <f t="shared" si="35"/>
        <v>4494</v>
      </c>
      <c r="W30" s="103">
        <f t="shared" si="36"/>
        <v>337.05</v>
      </c>
      <c r="X30" s="103">
        <f t="shared" si="37"/>
        <v>269.64</v>
      </c>
      <c r="Y30" s="109">
        <f t="shared" si="38"/>
        <v>67.41000000000003</v>
      </c>
      <c r="Z30" s="92">
        <v>20</v>
      </c>
      <c r="AA30" s="92">
        <v>2795</v>
      </c>
      <c r="AB30" s="93">
        <f t="shared" si="46"/>
        <v>6000</v>
      </c>
      <c r="AC30" s="93">
        <f t="shared" si="47"/>
        <v>3205</v>
      </c>
      <c r="AD30" s="103">
        <f t="shared" si="48"/>
        <v>304.48</v>
      </c>
      <c r="AE30" s="103">
        <f t="shared" si="49"/>
        <v>243.58</v>
      </c>
      <c r="AF30" s="109">
        <f t="shared" si="50"/>
        <v>60.900000000000006</v>
      </c>
      <c r="AG30" s="124">
        <v>4854</v>
      </c>
      <c r="AH30" s="109">
        <f t="shared" si="39"/>
        <v>194.16</v>
      </c>
      <c r="AI30" s="109">
        <f t="shared" si="40"/>
        <v>155.33</v>
      </c>
      <c r="AJ30" s="109">
        <f t="shared" si="41"/>
        <v>38.829999999999984</v>
      </c>
      <c r="AK30" s="125">
        <f t="shared" si="42"/>
        <v>10535.649999999998</v>
      </c>
      <c r="AL30" s="126">
        <f t="shared" si="43"/>
        <v>8428.51</v>
      </c>
      <c r="AM30" s="125">
        <f t="shared" si="44"/>
        <v>2107.1399999999994</v>
      </c>
      <c r="AN30" s="127">
        <v>7614</v>
      </c>
      <c r="AO30" s="127">
        <v>7614</v>
      </c>
      <c r="AP30" s="140"/>
      <c r="AQ30" s="143">
        <f t="shared" si="45"/>
        <v>814.5100000000002</v>
      </c>
    </row>
    <row r="31" spans="1:43" ht="12.75" customHeight="1">
      <c r="A31" s="61" t="s">
        <v>62</v>
      </c>
      <c r="B31" s="62"/>
      <c r="C31" s="62"/>
      <c r="D31" s="64">
        <f aca="true" t="shared" si="51" ref="D31:H31">D32+D33+D36+D37+D38+D39+D40+D41+D42+D43+D44+D45</f>
        <v>224964</v>
      </c>
      <c r="E31" s="64">
        <f t="shared" si="51"/>
        <v>95535</v>
      </c>
      <c r="F31" s="73"/>
      <c r="G31" s="73"/>
      <c r="H31" s="64">
        <f t="shared" si="51"/>
        <v>25948.160000000003</v>
      </c>
      <c r="I31" s="64">
        <f aca="true" t="shared" si="52" ref="I31:N31">I32+I33+I36+I37+I38+I39+I40+I41+I42+I43+I44+I45</f>
        <v>20044.890000000003</v>
      </c>
      <c r="J31" s="64">
        <f t="shared" si="52"/>
        <v>724.5300000000002</v>
      </c>
      <c r="K31" s="64">
        <f t="shared" si="52"/>
        <v>5903.2699999999995</v>
      </c>
      <c r="L31" s="64">
        <f t="shared" si="52"/>
        <v>158</v>
      </c>
      <c r="M31" s="64">
        <f t="shared" si="52"/>
        <v>3701</v>
      </c>
      <c r="N31" s="64">
        <f t="shared" si="52"/>
        <v>15800</v>
      </c>
      <c r="O31" s="64">
        <f aca="true" t="shared" si="53" ref="O31:AM31">O32+O33+O36+O37+O38+O39+O40+O41+O42+O43+O44+O45</f>
        <v>12099</v>
      </c>
      <c r="P31" s="64">
        <f t="shared" si="53"/>
        <v>907.46</v>
      </c>
      <c r="Q31" s="64">
        <f t="shared" si="53"/>
        <v>723.94</v>
      </c>
      <c r="R31" s="64">
        <f t="shared" si="53"/>
        <v>183.51999999999998</v>
      </c>
      <c r="S31" s="64">
        <f t="shared" si="53"/>
        <v>54</v>
      </c>
      <c r="T31" s="64">
        <f t="shared" si="53"/>
        <v>7725</v>
      </c>
      <c r="U31" s="64">
        <f t="shared" si="53"/>
        <v>10800</v>
      </c>
      <c r="V31" s="64">
        <f t="shared" si="53"/>
        <v>3075</v>
      </c>
      <c r="W31" s="64">
        <f t="shared" si="53"/>
        <v>230.64999999999998</v>
      </c>
      <c r="X31" s="64">
        <f t="shared" si="53"/>
        <v>178.36</v>
      </c>
      <c r="Y31" s="64">
        <f t="shared" si="53"/>
        <v>52.28999999999999</v>
      </c>
      <c r="Z31" s="64">
        <f t="shared" si="53"/>
        <v>60</v>
      </c>
      <c r="AA31" s="64">
        <f t="shared" si="53"/>
        <v>9888</v>
      </c>
      <c r="AB31" s="64">
        <f t="shared" si="53"/>
        <v>18000</v>
      </c>
      <c r="AC31" s="64">
        <f t="shared" si="53"/>
        <v>8112</v>
      </c>
      <c r="AD31" s="64">
        <f t="shared" si="53"/>
        <v>770.66</v>
      </c>
      <c r="AE31" s="64">
        <f t="shared" si="53"/>
        <v>659.75</v>
      </c>
      <c r="AF31" s="64">
        <f t="shared" si="53"/>
        <v>110.91000000000001</v>
      </c>
      <c r="AG31" s="64">
        <f t="shared" si="53"/>
        <v>32300</v>
      </c>
      <c r="AH31" s="64">
        <f t="shared" si="53"/>
        <v>1291.9999999999998</v>
      </c>
      <c r="AI31" s="64">
        <f t="shared" si="53"/>
        <v>991.5899999999999</v>
      </c>
      <c r="AJ31" s="64">
        <f t="shared" si="53"/>
        <v>300.40999999999997</v>
      </c>
      <c r="AK31" s="62">
        <f t="shared" si="53"/>
        <v>29148.930000000004</v>
      </c>
      <c r="AL31" s="62">
        <f t="shared" si="53"/>
        <v>22598.530000000002</v>
      </c>
      <c r="AM31" s="62">
        <f t="shared" si="53"/>
        <v>6550.4</v>
      </c>
      <c r="AN31" s="128">
        <f>SUM(AN32:AN45)</f>
        <v>19951</v>
      </c>
      <c r="AO31" s="128">
        <f>SUM(AO32:AO45)</f>
        <v>19951</v>
      </c>
      <c r="AP31" s="140">
        <v>1119.1899999999998</v>
      </c>
      <c r="AQ31" s="62">
        <f>AQ32+AQ33+AQ36+AQ37+AQ38+AQ39+AQ40+AQ41+AQ42+AQ43+AQ44+AQ45</f>
        <v>1528.34</v>
      </c>
    </row>
    <row r="32" spans="1:43" ht="12.75" customHeight="1">
      <c r="A32" s="67" t="s">
        <v>40</v>
      </c>
      <c r="B32" s="68">
        <v>0.6</v>
      </c>
      <c r="C32" s="68">
        <v>0.6</v>
      </c>
      <c r="D32" s="69">
        <v>4943</v>
      </c>
      <c r="E32" s="69">
        <v>2248</v>
      </c>
      <c r="F32" s="70">
        <v>750</v>
      </c>
      <c r="G32" s="70">
        <v>950</v>
      </c>
      <c r="H32" s="71">
        <f>ROUND((D32*F32+E32*G32)/10000,2)</f>
        <v>584.29</v>
      </c>
      <c r="I32" s="71">
        <f>ROUND((350*D32+550*E32)*B32/10000+400*(D32+E32)*C32/10000,2)</f>
        <v>350.57</v>
      </c>
      <c r="J32" s="90"/>
      <c r="K32" s="91">
        <f>H32-I32</f>
        <v>233.71999999999997</v>
      </c>
      <c r="L32" s="92"/>
      <c r="M32" s="92"/>
      <c r="N32" s="93"/>
      <c r="O32" s="93"/>
      <c r="P32" s="71"/>
      <c r="Q32" s="71"/>
      <c r="R32" s="101"/>
      <c r="S32" s="92"/>
      <c r="T32" s="92"/>
      <c r="U32" s="102"/>
      <c r="V32" s="102"/>
      <c r="W32" s="103"/>
      <c r="X32" s="103"/>
      <c r="Y32" s="109"/>
      <c r="Z32" s="92"/>
      <c r="AA32" s="92"/>
      <c r="AB32" s="93"/>
      <c r="AC32" s="93"/>
      <c r="AD32" s="103"/>
      <c r="AE32" s="103"/>
      <c r="AF32" s="109"/>
      <c r="AG32" s="124">
        <v>208</v>
      </c>
      <c r="AH32" s="109">
        <f aca="true" t="shared" si="54" ref="AH32:AH35">ROUND(AG32*400/10000,2)</f>
        <v>8.32</v>
      </c>
      <c r="AI32" s="109">
        <f aca="true" t="shared" si="55" ref="AI32:AI35">ROUND(AH32*B32,2)</f>
        <v>4.99</v>
      </c>
      <c r="AJ32" s="109">
        <f aca="true" t="shared" si="56" ref="AJ32:AJ35">AH32-AI32</f>
        <v>3.33</v>
      </c>
      <c r="AK32" s="126">
        <f aca="true" t="shared" si="57" ref="AK32:AK35">H32+P32+AH32+W32+AD32</f>
        <v>592.61</v>
      </c>
      <c r="AL32" s="126">
        <f aca="true" t="shared" si="58" ref="AL32:AL35">Q32+AI32+I32+X32+AE32</f>
        <v>355.56</v>
      </c>
      <c r="AM32" s="125">
        <f aca="true" t="shared" si="59" ref="AM32:AM35">K32+R32+AJ32+Y32+AF32</f>
        <v>237.04999999999998</v>
      </c>
      <c r="AN32" s="127">
        <v>288</v>
      </c>
      <c r="AO32" s="127">
        <v>288</v>
      </c>
      <c r="AP32" s="142">
        <v>33.78</v>
      </c>
      <c r="AQ32" s="143">
        <f>AL32-AN32-AP32</f>
        <v>33.78</v>
      </c>
    </row>
    <row r="33" spans="1:43" ht="12.75" customHeight="1">
      <c r="A33" s="67" t="s">
        <v>63</v>
      </c>
      <c r="B33" s="68"/>
      <c r="C33" s="68"/>
      <c r="D33" s="69">
        <f aca="true" t="shared" si="60" ref="D33:H33">D34+D35</f>
        <v>28460</v>
      </c>
      <c r="E33" s="69">
        <f t="shared" si="60"/>
        <v>11417</v>
      </c>
      <c r="F33" s="70"/>
      <c r="G33" s="70"/>
      <c r="H33" s="71">
        <f t="shared" si="60"/>
        <v>3219.12</v>
      </c>
      <c r="I33" s="71">
        <f aca="true" t="shared" si="61" ref="I33:Y33">I34+I35</f>
        <v>2734.8</v>
      </c>
      <c r="J33" s="69">
        <f t="shared" si="61"/>
        <v>159.51</v>
      </c>
      <c r="K33" s="91">
        <f t="shared" si="61"/>
        <v>484.31999999999994</v>
      </c>
      <c r="L33" s="92">
        <f t="shared" si="61"/>
        <v>2</v>
      </c>
      <c r="M33" s="92">
        <f t="shared" si="61"/>
        <v>86</v>
      </c>
      <c r="N33" s="93">
        <f t="shared" si="61"/>
        <v>200</v>
      </c>
      <c r="O33" s="93">
        <f t="shared" si="61"/>
        <v>114</v>
      </c>
      <c r="P33" s="69">
        <f t="shared" si="61"/>
        <v>8.55</v>
      </c>
      <c r="Q33" s="69">
        <f t="shared" si="61"/>
        <v>7.7</v>
      </c>
      <c r="R33" s="69">
        <f t="shared" si="61"/>
        <v>0.8500000000000005</v>
      </c>
      <c r="S33" s="92">
        <f t="shared" si="61"/>
        <v>4</v>
      </c>
      <c r="T33" s="92">
        <f t="shared" si="61"/>
        <v>619</v>
      </c>
      <c r="U33" s="92">
        <f t="shared" si="61"/>
        <v>800</v>
      </c>
      <c r="V33" s="92">
        <f t="shared" si="61"/>
        <v>181</v>
      </c>
      <c r="W33" s="103">
        <f t="shared" si="61"/>
        <v>13.58</v>
      </c>
      <c r="X33" s="103">
        <f t="shared" si="61"/>
        <v>12.219999999999999</v>
      </c>
      <c r="Y33" s="103">
        <f t="shared" si="61"/>
        <v>1.3600000000000003</v>
      </c>
      <c r="Z33" s="92">
        <f aca="true" t="shared" si="62" ref="Z33:AM33">Z34+Z35</f>
        <v>5</v>
      </c>
      <c r="AA33" s="92">
        <f t="shared" si="62"/>
        <v>948</v>
      </c>
      <c r="AB33" s="93">
        <f t="shared" si="62"/>
        <v>1500</v>
      </c>
      <c r="AC33" s="93">
        <f t="shared" si="62"/>
        <v>552</v>
      </c>
      <c r="AD33" s="103">
        <f t="shared" si="62"/>
        <v>52.44</v>
      </c>
      <c r="AE33" s="103">
        <f t="shared" si="62"/>
        <v>47.19</v>
      </c>
      <c r="AF33" s="103">
        <f t="shared" si="62"/>
        <v>5.2500000000000036</v>
      </c>
      <c r="AG33" s="124">
        <f t="shared" si="62"/>
        <v>819</v>
      </c>
      <c r="AH33" s="109">
        <f t="shared" si="62"/>
        <v>32.76</v>
      </c>
      <c r="AI33" s="92">
        <f t="shared" si="62"/>
        <v>26.21</v>
      </c>
      <c r="AJ33" s="109">
        <f t="shared" si="62"/>
        <v>6.55</v>
      </c>
      <c r="AK33" s="126">
        <f t="shared" si="62"/>
        <v>3326.45</v>
      </c>
      <c r="AL33" s="126">
        <f t="shared" si="62"/>
        <v>2828.12</v>
      </c>
      <c r="AM33" s="125">
        <f t="shared" si="62"/>
        <v>498.3299999999999</v>
      </c>
      <c r="AN33" s="127">
        <v>2038</v>
      </c>
      <c r="AO33" s="127">
        <v>2038</v>
      </c>
      <c r="AP33" s="142">
        <v>190.46</v>
      </c>
      <c r="AQ33" s="143">
        <f aca="true" t="shared" si="63" ref="AQ33:AQ45">AL33-AN33-AP33</f>
        <v>599.6599999999999</v>
      </c>
    </row>
    <row r="34" spans="1:43" s="35" customFormat="1" ht="12.75" customHeight="1" hidden="1">
      <c r="A34" s="74" t="s">
        <v>64</v>
      </c>
      <c r="B34" s="75">
        <v>0.8</v>
      </c>
      <c r="C34" s="75">
        <v>0.9</v>
      </c>
      <c r="D34" s="76">
        <v>14463</v>
      </c>
      <c r="E34" s="76">
        <v>5430</v>
      </c>
      <c r="F34" s="77">
        <v>750</v>
      </c>
      <c r="G34" s="77">
        <v>950</v>
      </c>
      <c r="H34" s="78">
        <f>ROUND((D34*F34+E34*G34)/10000,2)</f>
        <v>1600.58</v>
      </c>
      <c r="I34" s="78">
        <f>ROUND((350*D34+550*E34)*B34/10000+400*(D34+E34)*C34/10000,2)</f>
        <v>1360.03</v>
      </c>
      <c r="J34" s="95">
        <f>ROUND((400*D34+400*E34)/10000*(C34-B34),2)</f>
        <v>79.57</v>
      </c>
      <c r="K34" s="96">
        <f>H34-I34</f>
        <v>240.54999999999995</v>
      </c>
      <c r="L34" s="97"/>
      <c r="M34" s="97"/>
      <c r="N34" s="98"/>
      <c r="O34" s="98"/>
      <c r="P34" s="78"/>
      <c r="Q34" s="78"/>
      <c r="R34" s="104"/>
      <c r="S34" s="97">
        <v>1</v>
      </c>
      <c r="T34" s="97">
        <v>119</v>
      </c>
      <c r="U34" s="105">
        <f>S34*200</f>
        <v>200</v>
      </c>
      <c r="V34" s="105">
        <f>U34-T34</f>
        <v>81</v>
      </c>
      <c r="W34" s="106">
        <f>ROUND(V34*750/10000,2)</f>
        <v>6.08</v>
      </c>
      <c r="X34" s="106">
        <f>ROUND(W34*C34,2)</f>
        <v>5.47</v>
      </c>
      <c r="Y34" s="110">
        <f>W34-X34</f>
        <v>0.6100000000000003</v>
      </c>
      <c r="Z34" s="97">
        <v>2</v>
      </c>
      <c r="AA34" s="97">
        <v>372</v>
      </c>
      <c r="AB34" s="98">
        <f>Z34*300</f>
        <v>600</v>
      </c>
      <c r="AC34" s="98">
        <f>AB34-AA34</f>
        <v>228</v>
      </c>
      <c r="AD34" s="106">
        <f>ROUND(AC34*950/10000,2)</f>
        <v>21.66</v>
      </c>
      <c r="AE34" s="106">
        <f>ROUND(AD34*C34,2)</f>
        <v>19.49</v>
      </c>
      <c r="AF34" s="110">
        <f>AD34-AE34</f>
        <v>2.1700000000000017</v>
      </c>
      <c r="AG34" s="97">
        <v>151</v>
      </c>
      <c r="AH34" s="110">
        <f t="shared" si="54"/>
        <v>6.04</v>
      </c>
      <c r="AI34" s="110">
        <f t="shared" si="55"/>
        <v>4.83</v>
      </c>
      <c r="AJ34" s="110">
        <f t="shared" si="56"/>
        <v>1.21</v>
      </c>
      <c r="AK34" s="129">
        <f t="shared" si="57"/>
        <v>1634.36</v>
      </c>
      <c r="AL34" s="130">
        <f t="shared" si="58"/>
        <v>1389.82</v>
      </c>
      <c r="AM34" s="129">
        <f t="shared" si="59"/>
        <v>244.53999999999996</v>
      </c>
      <c r="AN34" s="131"/>
      <c r="AO34" s="131"/>
      <c r="AP34" s="145"/>
      <c r="AQ34" s="143"/>
    </row>
    <row r="35" spans="1:43" s="35" customFormat="1" ht="12.75" customHeight="1" hidden="1">
      <c r="A35" s="74" t="s">
        <v>63</v>
      </c>
      <c r="B35" s="75">
        <v>0.8</v>
      </c>
      <c r="C35" s="75">
        <v>0.9</v>
      </c>
      <c r="D35" s="76">
        <v>13997</v>
      </c>
      <c r="E35" s="76">
        <v>5987</v>
      </c>
      <c r="F35" s="77">
        <v>750</v>
      </c>
      <c r="G35" s="77">
        <v>950</v>
      </c>
      <c r="H35" s="78">
        <f>ROUND((D35*F35+E35*G35)/10000,2)</f>
        <v>1618.54</v>
      </c>
      <c r="I35" s="78">
        <f>ROUND((350*D35+550*E35)*B35/10000+400*(D35+E35)*C35/10000,2)</f>
        <v>1374.77</v>
      </c>
      <c r="J35" s="95">
        <f>ROUND((400*D35+400*E35)/10000*(C35-B35),2)</f>
        <v>79.94</v>
      </c>
      <c r="K35" s="96">
        <f>H35-I35</f>
        <v>243.76999999999998</v>
      </c>
      <c r="L35" s="97">
        <v>2</v>
      </c>
      <c r="M35" s="97">
        <v>86</v>
      </c>
      <c r="N35" s="98">
        <f>L35*100</f>
        <v>200</v>
      </c>
      <c r="O35" s="98">
        <f>N35-M35</f>
        <v>114</v>
      </c>
      <c r="P35" s="78">
        <f>ROUND(O35*750/10000,2)</f>
        <v>8.55</v>
      </c>
      <c r="Q35" s="78">
        <f>ROUND(P35*C35,2)</f>
        <v>7.7</v>
      </c>
      <c r="R35" s="104">
        <f>P35-Q35</f>
        <v>0.8500000000000005</v>
      </c>
      <c r="S35" s="97">
        <v>3</v>
      </c>
      <c r="T35" s="97">
        <v>500</v>
      </c>
      <c r="U35" s="105">
        <f>S35*200</f>
        <v>600</v>
      </c>
      <c r="V35" s="105">
        <f>U35-T35</f>
        <v>100</v>
      </c>
      <c r="W35" s="106">
        <f>ROUND(V35*750/10000,2)</f>
        <v>7.5</v>
      </c>
      <c r="X35" s="106">
        <f>ROUND(W35*C35,2)</f>
        <v>6.75</v>
      </c>
      <c r="Y35" s="110">
        <f>W35-X35</f>
        <v>0.75</v>
      </c>
      <c r="Z35" s="97">
        <v>3</v>
      </c>
      <c r="AA35" s="97">
        <v>576</v>
      </c>
      <c r="AB35" s="98">
        <f>Z35*300</f>
        <v>900</v>
      </c>
      <c r="AC35" s="98">
        <f>AB35-AA35</f>
        <v>324</v>
      </c>
      <c r="AD35" s="106">
        <f>ROUND(AC35*950/10000,2)</f>
        <v>30.78</v>
      </c>
      <c r="AE35" s="106">
        <f>ROUND(AD35*C35,2)</f>
        <v>27.7</v>
      </c>
      <c r="AF35" s="110">
        <f>AD35-AE35</f>
        <v>3.080000000000002</v>
      </c>
      <c r="AG35" s="97">
        <v>668</v>
      </c>
      <c r="AH35" s="110">
        <f t="shared" si="54"/>
        <v>26.72</v>
      </c>
      <c r="AI35" s="110">
        <f t="shared" si="55"/>
        <v>21.38</v>
      </c>
      <c r="AJ35" s="110">
        <f t="shared" si="56"/>
        <v>5.34</v>
      </c>
      <c r="AK35" s="129">
        <f t="shared" si="57"/>
        <v>1692.09</v>
      </c>
      <c r="AL35" s="130">
        <f t="shared" si="58"/>
        <v>1438.3</v>
      </c>
      <c r="AM35" s="129">
        <f t="shared" si="59"/>
        <v>253.79</v>
      </c>
      <c r="AN35" s="131"/>
      <c r="AO35" s="131"/>
      <c r="AP35" s="145"/>
      <c r="AQ35" s="143"/>
    </row>
    <row r="36" spans="1:43" ht="12.75" customHeight="1">
      <c r="A36" s="67" t="s">
        <v>65</v>
      </c>
      <c r="B36" s="68">
        <v>0.8</v>
      </c>
      <c r="C36" s="68">
        <v>0.9</v>
      </c>
      <c r="D36" s="69">
        <v>6122</v>
      </c>
      <c r="E36" s="69">
        <v>2470</v>
      </c>
      <c r="F36" s="70">
        <v>750</v>
      </c>
      <c r="G36" s="70">
        <v>950</v>
      </c>
      <c r="H36" s="71">
        <f aca="true" t="shared" si="64" ref="H36:H45">ROUND((D36*F36+E36*G36)/10000,2)</f>
        <v>693.8</v>
      </c>
      <c r="I36" s="71">
        <f aca="true" t="shared" si="65" ref="I36:I45">ROUND((350*D36+550*E36)*B36/10000+400*(D36+E36)*C36/10000,2)</f>
        <v>589.41</v>
      </c>
      <c r="J36" s="90">
        <f aca="true" t="shared" si="66" ref="J36:J45">ROUND((400*D36+400*E36)/10000*(C36-B36),2)</f>
        <v>34.37</v>
      </c>
      <c r="K36" s="91">
        <f aca="true" t="shared" si="67" ref="K36:K54">H36-I36</f>
        <v>104.38999999999999</v>
      </c>
      <c r="L36" s="92">
        <v>7</v>
      </c>
      <c r="M36" s="92">
        <v>357</v>
      </c>
      <c r="N36" s="93">
        <f aca="true" t="shared" si="68" ref="N36:N45">L36*100</f>
        <v>700</v>
      </c>
      <c r="O36" s="93">
        <f aca="true" t="shared" si="69" ref="O36:O45">N36-M36</f>
        <v>343</v>
      </c>
      <c r="P36" s="71">
        <f aca="true" t="shared" si="70" ref="P36:P44">ROUND(O36*750/10000,2)</f>
        <v>25.73</v>
      </c>
      <c r="Q36" s="71">
        <f aca="true" t="shared" si="71" ref="Q36:Q44">ROUND(P36*C36,2)</f>
        <v>23.16</v>
      </c>
      <c r="R36" s="101">
        <f aca="true" t="shared" si="72" ref="R36:R44">P36-Q36</f>
        <v>2.5700000000000003</v>
      </c>
      <c r="S36" s="92">
        <v>3</v>
      </c>
      <c r="T36" s="92">
        <v>484</v>
      </c>
      <c r="U36" s="102">
        <f aca="true" t="shared" si="73" ref="U36:U45">S36*200</f>
        <v>600</v>
      </c>
      <c r="V36" s="102">
        <f aca="true" t="shared" si="74" ref="V36:V45">U36-T36</f>
        <v>116</v>
      </c>
      <c r="W36" s="103">
        <f aca="true" t="shared" si="75" ref="W36:W45">ROUND(V36*750/10000,2)</f>
        <v>8.7</v>
      </c>
      <c r="X36" s="103">
        <f aca="true" t="shared" si="76" ref="X36:X45">ROUND(W36*C36,2)</f>
        <v>7.83</v>
      </c>
      <c r="Y36" s="109">
        <f aca="true" t="shared" si="77" ref="Y36:Y45">W36-X36</f>
        <v>0.8699999999999992</v>
      </c>
      <c r="Z36" s="92">
        <v>3</v>
      </c>
      <c r="AA36" s="92">
        <v>41</v>
      </c>
      <c r="AB36" s="93">
        <f aca="true" t="shared" si="78" ref="AB36:AB45">Z36*300</f>
        <v>900</v>
      </c>
      <c r="AC36" s="93">
        <f aca="true" t="shared" si="79" ref="AC36:AC45">AB36-AA36</f>
        <v>859</v>
      </c>
      <c r="AD36" s="103">
        <f aca="true" t="shared" si="80" ref="AD36:AD45">ROUND(AC36*950/10000,2)</f>
        <v>81.61</v>
      </c>
      <c r="AE36" s="103">
        <f aca="true" t="shared" si="81" ref="AE36:AE45">ROUND(AD36*C36,2)</f>
        <v>73.45</v>
      </c>
      <c r="AF36" s="109">
        <f aca="true" t="shared" si="82" ref="AF36:AF45">AD36-AE36</f>
        <v>8.159999999999997</v>
      </c>
      <c r="AG36" s="124">
        <v>853</v>
      </c>
      <c r="AH36" s="109">
        <f aca="true" t="shared" si="83" ref="AH36:AH45">ROUND(AG36*400/10000,2)</f>
        <v>34.12</v>
      </c>
      <c r="AI36" s="109">
        <f aca="true" t="shared" si="84" ref="AI36:AI45">ROUND(AH36*B36,2)</f>
        <v>27.3</v>
      </c>
      <c r="AJ36" s="109">
        <f aca="true" t="shared" si="85" ref="AJ36:AJ45">AH36-AI36</f>
        <v>6.819999999999997</v>
      </c>
      <c r="AK36" s="125">
        <f aca="true" t="shared" si="86" ref="AK36:AK45">H36+P36+AH36+W36+AD36</f>
        <v>843.96</v>
      </c>
      <c r="AL36" s="126">
        <f aca="true" t="shared" si="87" ref="AL36:AL45">Q36+AI36+I36+X36+AE36</f>
        <v>721.1500000000001</v>
      </c>
      <c r="AM36" s="125">
        <f aca="true" t="shared" si="88" ref="AM36:AM45">K36+R36+AJ36+Y36+AF36</f>
        <v>122.80999999999997</v>
      </c>
      <c r="AN36" s="127">
        <v>633</v>
      </c>
      <c r="AO36" s="127">
        <v>633</v>
      </c>
      <c r="AP36" s="142">
        <v>44.08</v>
      </c>
      <c r="AQ36" s="143">
        <f t="shared" si="63"/>
        <v>44.07000000000009</v>
      </c>
    </row>
    <row r="37" spans="1:43" ht="12.75" customHeight="1">
      <c r="A37" s="67" t="s">
        <v>66</v>
      </c>
      <c r="B37" s="68">
        <v>0.8</v>
      </c>
      <c r="C37" s="68">
        <v>0.9</v>
      </c>
      <c r="D37" s="69">
        <v>10424</v>
      </c>
      <c r="E37" s="69">
        <v>4869</v>
      </c>
      <c r="F37" s="70">
        <v>750</v>
      </c>
      <c r="G37" s="70">
        <v>950</v>
      </c>
      <c r="H37" s="71">
        <f t="shared" si="64"/>
        <v>1244.36</v>
      </c>
      <c r="I37" s="71">
        <f t="shared" si="65"/>
        <v>1056.66</v>
      </c>
      <c r="J37" s="90">
        <f t="shared" si="66"/>
        <v>61.17</v>
      </c>
      <c r="K37" s="91">
        <f t="shared" si="67"/>
        <v>187.69999999999982</v>
      </c>
      <c r="L37" s="92">
        <v>1</v>
      </c>
      <c r="M37" s="92">
        <v>75</v>
      </c>
      <c r="N37" s="93">
        <f t="shared" si="68"/>
        <v>100</v>
      </c>
      <c r="O37" s="93">
        <f t="shared" si="69"/>
        <v>25</v>
      </c>
      <c r="P37" s="71">
        <f t="shared" si="70"/>
        <v>1.88</v>
      </c>
      <c r="Q37" s="71">
        <f t="shared" si="71"/>
        <v>1.69</v>
      </c>
      <c r="R37" s="101">
        <f t="shared" si="72"/>
        <v>0.18999999999999995</v>
      </c>
      <c r="S37" s="92">
        <v>6</v>
      </c>
      <c r="T37" s="92">
        <v>791</v>
      </c>
      <c r="U37" s="102">
        <f t="shared" si="73"/>
        <v>1200</v>
      </c>
      <c r="V37" s="102">
        <f t="shared" si="74"/>
        <v>409</v>
      </c>
      <c r="W37" s="103">
        <f t="shared" si="75"/>
        <v>30.68</v>
      </c>
      <c r="X37" s="103">
        <f t="shared" si="76"/>
        <v>27.61</v>
      </c>
      <c r="Y37" s="109">
        <f t="shared" si="77"/>
        <v>3.0700000000000003</v>
      </c>
      <c r="Z37" s="92">
        <v>1</v>
      </c>
      <c r="AA37" s="92">
        <v>86</v>
      </c>
      <c r="AB37" s="93">
        <f t="shared" si="78"/>
        <v>300</v>
      </c>
      <c r="AC37" s="93">
        <f t="shared" si="79"/>
        <v>214</v>
      </c>
      <c r="AD37" s="103">
        <f t="shared" si="80"/>
        <v>20.33</v>
      </c>
      <c r="AE37" s="103">
        <f t="shared" si="81"/>
        <v>18.3</v>
      </c>
      <c r="AF37" s="109">
        <f t="shared" si="82"/>
        <v>2.0299999999999976</v>
      </c>
      <c r="AG37" s="124">
        <v>3086</v>
      </c>
      <c r="AH37" s="109">
        <f t="shared" si="83"/>
        <v>123.44</v>
      </c>
      <c r="AI37" s="109">
        <f t="shared" si="84"/>
        <v>98.75</v>
      </c>
      <c r="AJ37" s="109">
        <f t="shared" si="85"/>
        <v>24.689999999999998</v>
      </c>
      <c r="AK37" s="125">
        <f t="shared" si="86"/>
        <v>1420.69</v>
      </c>
      <c r="AL37" s="126">
        <f t="shared" si="87"/>
        <v>1203.01</v>
      </c>
      <c r="AM37" s="125">
        <f t="shared" si="88"/>
        <v>217.6799999999998</v>
      </c>
      <c r="AN37" s="127">
        <v>1129</v>
      </c>
      <c r="AO37" s="127">
        <v>1129</v>
      </c>
      <c r="AP37" s="142">
        <v>37.01</v>
      </c>
      <c r="AQ37" s="143">
        <f t="shared" si="63"/>
        <v>36.99999999999999</v>
      </c>
    </row>
    <row r="38" spans="1:43" ht="12.75" customHeight="1">
      <c r="A38" s="67" t="s">
        <v>67</v>
      </c>
      <c r="B38" s="68">
        <v>0.8</v>
      </c>
      <c r="C38" s="68">
        <v>0.9</v>
      </c>
      <c r="D38" s="69">
        <v>23785</v>
      </c>
      <c r="E38" s="69">
        <v>11095</v>
      </c>
      <c r="F38" s="70">
        <v>750</v>
      </c>
      <c r="G38" s="70">
        <v>950</v>
      </c>
      <c r="H38" s="71">
        <f t="shared" si="64"/>
        <v>2837.9</v>
      </c>
      <c r="I38" s="71">
        <f t="shared" si="65"/>
        <v>2409.84</v>
      </c>
      <c r="J38" s="90">
        <f t="shared" si="66"/>
        <v>139.52</v>
      </c>
      <c r="K38" s="91">
        <f t="shared" si="67"/>
        <v>428.05999999999995</v>
      </c>
      <c r="L38" s="92">
        <v>18</v>
      </c>
      <c r="M38" s="92">
        <v>250</v>
      </c>
      <c r="N38" s="93">
        <f t="shared" si="68"/>
        <v>1800</v>
      </c>
      <c r="O38" s="93">
        <f t="shared" si="69"/>
        <v>1550</v>
      </c>
      <c r="P38" s="71">
        <f t="shared" si="70"/>
        <v>116.25</v>
      </c>
      <c r="Q38" s="71">
        <f t="shared" si="71"/>
        <v>104.63</v>
      </c>
      <c r="R38" s="101">
        <f t="shared" si="72"/>
        <v>11.620000000000005</v>
      </c>
      <c r="S38" s="92">
        <v>1</v>
      </c>
      <c r="T38" s="92">
        <v>193</v>
      </c>
      <c r="U38" s="102">
        <f t="shared" si="73"/>
        <v>200</v>
      </c>
      <c r="V38" s="102">
        <f t="shared" si="74"/>
        <v>7</v>
      </c>
      <c r="W38" s="103">
        <f t="shared" si="75"/>
        <v>0.53</v>
      </c>
      <c r="X38" s="103">
        <f t="shared" si="76"/>
        <v>0.48</v>
      </c>
      <c r="Y38" s="109">
        <f t="shared" si="77"/>
        <v>0.050000000000000044</v>
      </c>
      <c r="Z38" s="92">
        <v>6</v>
      </c>
      <c r="AA38" s="92">
        <v>1136</v>
      </c>
      <c r="AB38" s="93">
        <f t="shared" si="78"/>
        <v>1800</v>
      </c>
      <c r="AC38" s="93">
        <f t="shared" si="79"/>
        <v>664</v>
      </c>
      <c r="AD38" s="103">
        <f t="shared" si="80"/>
        <v>63.08</v>
      </c>
      <c r="AE38" s="103">
        <f t="shared" si="81"/>
        <v>56.77</v>
      </c>
      <c r="AF38" s="109">
        <f t="shared" si="82"/>
        <v>6.309999999999995</v>
      </c>
      <c r="AG38" s="124">
        <v>5462</v>
      </c>
      <c r="AH38" s="109">
        <f t="shared" si="83"/>
        <v>218.48</v>
      </c>
      <c r="AI38" s="109">
        <f t="shared" si="84"/>
        <v>174.78</v>
      </c>
      <c r="AJ38" s="109">
        <f t="shared" si="85"/>
        <v>43.69999999999999</v>
      </c>
      <c r="AK38" s="125">
        <f t="shared" si="86"/>
        <v>3236.2400000000002</v>
      </c>
      <c r="AL38" s="126">
        <f t="shared" si="87"/>
        <v>2746.5</v>
      </c>
      <c r="AM38" s="125">
        <f t="shared" si="88"/>
        <v>489.73999999999995</v>
      </c>
      <c r="AN38" s="127">
        <v>2503</v>
      </c>
      <c r="AO38" s="127">
        <v>2503</v>
      </c>
      <c r="AP38" s="142">
        <v>121.75</v>
      </c>
      <c r="AQ38" s="143">
        <f t="shared" si="63"/>
        <v>121.75</v>
      </c>
    </row>
    <row r="39" spans="1:43" ht="12.75" customHeight="1">
      <c r="A39" s="67" t="s">
        <v>68</v>
      </c>
      <c r="B39" s="68">
        <v>0.8</v>
      </c>
      <c r="C39" s="68">
        <v>0.8</v>
      </c>
      <c r="D39" s="69">
        <v>36719</v>
      </c>
      <c r="E39" s="69">
        <v>13046</v>
      </c>
      <c r="F39" s="70">
        <v>750</v>
      </c>
      <c r="G39" s="70">
        <v>950</v>
      </c>
      <c r="H39" s="71">
        <f t="shared" si="64"/>
        <v>3993.3</v>
      </c>
      <c r="I39" s="71">
        <f t="shared" si="65"/>
        <v>3194.64</v>
      </c>
      <c r="J39" s="90"/>
      <c r="K39" s="91">
        <f t="shared" si="67"/>
        <v>798.6600000000003</v>
      </c>
      <c r="L39" s="92">
        <v>36</v>
      </c>
      <c r="M39" s="92">
        <v>583</v>
      </c>
      <c r="N39" s="93">
        <f t="shared" si="68"/>
        <v>3600</v>
      </c>
      <c r="O39" s="93">
        <f t="shared" si="69"/>
        <v>3017</v>
      </c>
      <c r="P39" s="71">
        <f t="shared" si="70"/>
        <v>226.28</v>
      </c>
      <c r="Q39" s="71">
        <f t="shared" si="71"/>
        <v>181.02</v>
      </c>
      <c r="R39" s="101">
        <f t="shared" si="72"/>
        <v>45.25999999999999</v>
      </c>
      <c r="S39" s="92">
        <v>9</v>
      </c>
      <c r="T39" s="92">
        <v>1370</v>
      </c>
      <c r="U39" s="102">
        <f t="shared" si="73"/>
        <v>1800</v>
      </c>
      <c r="V39" s="102">
        <f t="shared" si="74"/>
        <v>430</v>
      </c>
      <c r="W39" s="103">
        <f t="shared" si="75"/>
        <v>32.25</v>
      </c>
      <c r="X39" s="103">
        <f t="shared" si="76"/>
        <v>25.8</v>
      </c>
      <c r="Y39" s="109">
        <f t="shared" si="77"/>
        <v>6.449999999999999</v>
      </c>
      <c r="Z39" s="92">
        <v>11</v>
      </c>
      <c r="AA39" s="92">
        <v>1475</v>
      </c>
      <c r="AB39" s="93">
        <f t="shared" si="78"/>
        <v>3300</v>
      </c>
      <c r="AC39" s="93">
        <f t="shared" si="79"/>
        <v>1825</v>
      </c>
      <c r="AD39" s="103">
        <f t="shared" si="80"/>
        <v>173.38</v>
      </c>
      <c r="AE39" s="103">
        <f t="shared" si="81"/>
        <v>138.7</v>
      </c>
      <c r="AF39" s="109">
        <f t="shared" si="82"/>
        <v>34.68000000000001</v>
      </c>
      <c r="AG39" s="124">
        <v>6722</v>
      </c>
      <c r="AH39" s="109">
        <f t="shared" si="83"/>
        <v>268.88</v>
      </c>
      <c r="AI39" s="109">
        <f t="shared" si="84"/>
        <v>215.1</v>
      </c>
      <c r="AJ39" s="109">
        <f t="shared" si="85"/>
        <v>53.78</v>
      </c>
      <c r="AK39" s="125">
        <f t="shared" si="86"/>
        <v>4694.09</v>
      </c>
      <c r="AL39" s="126">
        <f t="shared" si="87"/>
        <v>3755.2599999999998</v>
      </c>
      <c r="AM39" s="125">
        <f t="shared" si="88"/>
        <v>938.8300000000004</v>
      </c>
      <c r="AN39" s="127">
        <v>3363</v>
      </c>
      <c r="AO39" s="127">
        <v>3363</v>
      </c>
      <c r="AP39" s="142">
        <v>196.13</v>
      </c>
      <c r="AQ39" s="143">
        <f t="shared" si="63"/>
        <v>196.12999999999977</v>
      </c>
    </row>
    <row r="40" spans="1:43" ht="12.75" customHeight="1">
      <c r="A40" s="67" t="s">
        <v>69</v>
      </c>
      <c r="B40" s="68">
        <v>0.8</v>
      </c>
      <c r="C40" s="68">
        <v>0.8</v>
      </c>
      <c r="D40" s="69">
        <v>30426</v>
      </c>
      <c r="E40" s="69">
        <v>11171</v>
      </c>
      <c r="F40" s="70">
        <v>750</v>
      </c>
      <c r="G40" s="70">
        <v>950</v>
      </c>
      <c r="H40" s="71">
        <f t="shared" si="64"/>
        <v>3343.2</v>
      </c>
      <c r="I40" s="71">
        <f t="shared" si="65"/>
        <v>2674.56</v>
      </c>
      <c r="J40" s="90"/>
      <c r="K40" s="91">
        <f t="shared" si="67"/>
        <v>668.6399999999999</v>
      </c>
      <c r="L40" s="92">
        <v>26</v>
      </c>
      <c r="M40" s="92">
        <v>782</v>
      </c>
      <c r="N40" s="93">
        <f t="shared" si="68"/>
        <v>2600</v>
      </c>
      <c r="O40" s="93">
        <f t="shared" si="69"/>
        <v>1818</v>
      </c>
      <c r="P40" s="71">
        <f t="shared" si="70"/>
        <v>136.35</v>
      </c>
      <c r="Q40" s="71">
        <f t="shared" si="71"/>
        <v>109.08</v>
      </c>
      <c r="R40" s="101">
        <f t="shared" si="72"/>
        <v>27.269999999999996</v>
      </c>
      <c r="S40" s="92">
        <v>11</v>
      </c>
      <c r="T40" s="92">
        <v>1498</v>
      </c>
      <c r="U40" s="102">
        <f t="shared" si="73"/>
        <v>2200</v>
      </c>
      <c r="V40" s="102">
        <f t="shared" si="74"/>
        <v>702</v>
      </c>
      <c r="W40" s="103">
        <f t="shared" si="75"/>
        <v>52.65</v>
      </c>
      <c r="X40" s="103">
        <f t="shared" si="76"/>
        <v>42.12</v>
      </c>
      <c r="Y40" s="109">
        <f t="shared" si="77"/>
        <v>10.530000000000001</v>
      </c>
      <c r="Z40" s="92">
        <v>5</v>
      </c>
      <c r="AA40" s="92">
        <v>843</v>
      </c>
      <c r="AB40" s="93">
        <f t="shared" si="78"/>
        <v>1500</v>
      </c>
      <c r="AC40" s="93">
        <f t="shared" si="79"/>
        <v>657</v>
      </c>
      <c r="AD40" s="103">
        <f t="shared" si="80"/>
        <v>62.42</v>
      </c>
      <c r="AE40" s="103">
        <f t="shared" si="81"/>
        <v>49.94</v>
      </c>
      <c r="AF40" s="109">
        <f t="shared" si="82"/>
        <v>12.480000000000004</v>
      </c>
      <c r="AG40" s="124">
        <v>4923</v>
      </c>
      <c r="AH40" s="109">
        <f t="shared" si="83"/>
        <v>196.92</v>
      </c>
      <c r="AI40" s="109">
        <f t="shared" si="84"/>
        <v>157.54</v>
      </c>
      <c r="AJ40" s="109">
        <f t="shared" si="85"/>
        <v>39.379999999999995</v>
      </c>
      <c r="AK40" s="125">
        <f t="shared" si="86"/>
        <v>3791.54</v>
      </c>
      <c r="AL40" s="126">
        <f t="shared" si="87"/>
        <v>3033.24</v>
      </c>
      <c r="AM40" s="125">
        <f t="shared" si="88"/>
        <v>758.2999999999998</v>
      </c>
      <c r="AN40" s="127">
        <v>2653</v>
      </c>
      <c r="AO40" s="127">
        <v>2653</v>
      </c>
      <c r="AP40" s="142">
        <v>190.12</v>
      </c>
      <c r="AQ40" s="143">
        <f t="shared" si="63"/>
        <v>190.11999999999978</v>
      </c>
    </row>
    <row r="41" spans="1:43" ht="12.75" customHeight="1">
      <c r="A41" s="67" t="s">
        <v>70</v>
      </c>
      <c r="B41" s="68">
        <v>0.8</v>
      </c>
      <c r="C41" s="68">
        <v>0.9</v>
      </c>
      <c r="D41" s="69">
        <v>24003</v>
      </c>
      <c r="E41" s="69">
        <v>12580</v>
      </c>
      <c r="F41" s="70">
        <v>750</v>
      </c>
      <c r="G41" s="70">
        <v>950</v>
      </c>
      <c r="H41" s="71">
        <f t="shared" si="64"/>
        <v>2995.33</v>
      </c>
      <c r="I41" s="71">
        <f t="shared" si="65"/>
        <v>2542.59</v>
      </c>
      <c r="J41" s="90">
        <f t="shared" si="66"/>
        <v>146.33</v>
      </c>
      <c r="K41" s="91">
        <f t="shared" si="67"/>
        <v>452.7399999999998</v>
      </c>
      <c r="L41" s="92">
        <v>26</v>
      </c>
      <c r="M41" s="92">
        <v>314</v>
      </c>
      <c r="N41" s="93">
        <f t="shared" si="68"/>
        <v>2600</v>
      </c>
      <c r="O41" s="93">
        <f t="shared" si="69"/>
        <v>2286</v>
      </c>
      <c r="P41" s="71">
        <f t="shared" si="70"/>
        <v>171.45</v>
      </c>
      <c r="Q41" s="71">
        <f t="shared" si="71"/>
        <v>154.31</v>
      </c>
      <c r="R41" s="101">
        <f t="shared" si="72"/>
        <v>17.139999999999986</v>
      </c>
      <c r="S41" s="92">
        <v>4</v>
      </c>
      <c r="T41" s="92">
        <v>617</v>
      </c>
      <c r="U41" s="102">
        <f t="shared" si="73"/>
        <v>800</v>
      </c>
      <c r="V41" s="102">
        <f t="shared" si="74"/>
        <v>183</v>
      </c>
      <c r="W41" s="103">
        <f t="shared" si="75"/>
        <v>13.73</v>
      </c>
      <c r="X41" s="103">
        <f t="shared" si="76"/>
        <v>12.36</v>
      </c>
      <c r="Y41" s="109">
        <f t="shared" si="77"/>
        <v>1.370000000000001</v>
      </c>
      <c r="Z41" s="92">
        <v>8</v>
      </c>
      <c r="AA41" s="92">
        <v>1654</v>
      </c>
      <c r="AB41" s="93">
        <f t="shared" si="78"/>
        <v>2400</v>
      </c>
      <c r="AC41" s="93">
        <f t="shared" si="79"/>
        <v>746</v>
      </c>
      <c r="AD41" s="103">
        <f t="shared" si="80"/>
        <v>70.87</v>
      </c>
      <c r="AE41" s="103">
        <f t="shared" si="81"/>
        <v>63.78</v>
      </c>
      <c r="AF41" s="109">
        <f t="shared" si="82"/>
        <v>7.090000000000003</v>
      </c>
      <c r="AG41" s="124">
        <v>2171</v>
      </c>
      <c r="AH41" s="109">
        <f t="shared" si="83"/>
        <v>86.84</v>
      </c>
      <c r="AI41" s="109">
        <f t="shared" si="84"/>
        <v>69.47</v>
      </c>
      <c r="AJ41" s="109">
        <f t="shared" si="85"/>
        <v>17.370000000000005</v>
      </c>
      <c r="AK41" s="125">
        <f t="shared" si="86"/>
        <v>3338.22</v>
      </c>
      <c r="AL41" s="126">
        <f t="shared" si="87"/>
        <v>2842.5100000000007</v>
      </c>
      <c r="AM41" s="125">
        <f t="shared" si="88"/>
        <v>495.7099999999998</v>
      </c>
      <c r="AN41" s="127">
        <v>2620</v>
      </c>
      <c r="AO41" s="127">
        <v>2620</v>
      </c>
      <c r="AP41" s="142">
        <v>111.26</v>
      </c>
      <c r="AQ41" s="143">
        <f t="shared" si="63"/>
        <v>111.25000000000067</v>
      </c>
    </row>
    <row r="42" spans="1:43" ht="12.75" customHeight="1">
      <c r="A42" s="67" t="s">
        <v>71</v>
      </c>
      <c r="B42" s="68">
        <v>0.8</v>
      </c>
      <c r="C42" s="68">
        <v>0.9</v>
      </c>
      <c r="D42" s="69">
        <v>13098</v>
      </c>
      <c r="E42" s="69">
        <v>6360</v>
      </c>
      <c r="F42" s="70">
        <v>750</v>
      </c>
      <c r="G42" s="70">
        <v>950</v>
      </c>
      <c r="H42" s="71">
        <f t="shared" si="64"/>
        <v>1586.55</v>
      </c>
      <c r="I42" s="71">
        <f t="shared" si="65"/>
        <v>1347.07</v>
      </c>
      <c r="J42" s="90">
        <f t="shared" si="66"/>
        <v>77.83</v>
      </c>
      <c r="K42" s="91">
        <f t="shared" si="67"/>
        <v>239.48000000000002</v>
      </c>
      <c r="L42" s="92">
        <v>3</v>
      </c>
      <c r="M42" s="92">
        <v>207</v>
      </c>
      <c r="N42" s="93">
        <f t="shared" si="68"/>
        <v>300</v>
      </c>
      <c r="O42" s="93">
        <f t="shared" si="69"/>
        <v>93</v>
      </c>
      <c r="P42" s="71">
        <f t="shared" si="70"/>
        <v>6.98</v>
      </c>
      <c r="Q42" s="71">
        <f t="shared" si="71"/>
        <v>6.28</v>
      </c>
      <c r="R42" s="101">
        <f t="shared" si="72"/>
        <v>0.7000000000000002</v>
      </c>
      <c r="S42" s="92">
        <v>3</v>
      </c>
      <c r="T42" s="92">
        <v>512</v>
      </c>
      <c r="U42" s="102">
        <f t="shared" si="73"/>
        <v>600</v>
      </c>
      <c r="V42" s="102">
        <f t="shared" si="74"/>
        <v>88</v>
      </c>
      <c r="W42" s="103">
        <f t="shared" si="75"/>
        <v>6.6</v>
      </c>
      <c r="X42" s="103">
        <f t="shared" si="76"/>
        <v>5.94</v>
      </c>
      <c r="Y42" s="109">
        <f t="shared" si="77"/>
        <v>0.6599999999999993</v>
      </c>
      <c r="Z42" s="92">
        <v>10</v>
      </c>
      <c r="AA42" s="92">
        <v>1536</v>
      </c>
      <c r="AB42" s="93">
        <f t="shared" si="78"/>
        <v>3000</v>
      </c>
      <c r="AC42" s="93">
        <f t="shared" si="79"/>
        <v>1464</v>
      </c>
      <c r="AD42" s="103">
        <f t="shared" si="80"/>
        <v>139.08</v>
      </c>
      <c r="AE42" s="103">
        <f t="shared" si="81"/>
        <v>125.17</v>
      </c>
      <c r="AF42" s="109">
        <f t="shared" si="82"/>
        <v>13.91000000000001</v>
      </c>
      <c r="AG42" s="124">
        <v>1106</v>
      </c>
      <c r="AH42" s="109">
        <f t="shared" si="83"/>
        <v>44.24</v>
      </c>
      <c r="AI42" s="109">
        <f t="shared" si="84"/>
        <v>35.39</v>
      </c>
      <c r="AJ42" s="109">
        <f t="shared" si="85"/>
        <v>8.850000000000001</v>
      </c>
      <c r="AK42" s="125">
        <f t="shared" si="86"/>
        <v>1783.4499999999998</v>
      </c>
      <c r="AL42" s="126">
        <f t="shared" si="87"/>
        <v>1519.8500000000001</v>
      </c>
      <c r="AM42" s="125">
        <f t="shared" si="88"/>
        <v>263.6</v>
      </c>
      <c r="AN42" s="127">
        <v>1390</v>
      </c>
      <c r="AO42" s="127">
        <v>1390</v>
      </c>
      <c r="AP42" s="142">
        <v>64.93</v>
      </c>
      <c r="AQ42" s="143">
        <f t="shared" si="63"/>
        <v>64.92000000000013</v>
      </c>
    </row>
    <row r="43" spans="1:43" ht="12.75" customHeight="1">
      <c r="A43" s="67" t="s">
        <v>72</v>
      </c>
      <c r="B43" s="68">
        <v>0.8</v>
      </c>
      <c r="C43" s="68">
        <v>0.9</v>
      </c>
      <c r="D43" s="69">
        <v>9205</v>
      </c>
      <c r="E43" s="69">
        <v>3851</v>
      </c>
      <c r="F43" s="70">
        <v>750</v>
      </c>
      <c r="G43" s="70">
        <v>950</v>
      </c>
      <c r="H43" s="71">
        <f t="shared" si="64"/>
        <v>1056.22</v>
      </c>
      <c r="I43" s="71">
        <f t="shared" si="65"/>
        <v>897.2</v>
      </c>
      <c r="J43" s="90">
        <f t="shared" si="66"/>
        <v>52.22</v>
      </c>
      <c r="K43" s="91">
        <f t="shared" si="67"/>
        <v>159.01999999999998</v>
      </c>
      <c r="L43" s="92">
        <v>8</v>
      </c>
      <c r="M43" s="92">
        <v>135</v>
      </c>
      <c r="N43" s="93">
        <f t="shared" si="68"/>
        <v>800</v>
      </c>
      <c r="O43" s="93">
        <f t="shared" si="69"/>
        <v>665</v>
      </c>
      <c r="P43" s="71">
        <f t="shared" si="70"/>
        <v>49.88</v>
      </c>
      <c r="Q43" s="71">
        <f t="shared" si="71"/>
        <v>44.89</v>
      </c>
      <c r="R43" s="101">
        <f t="shared" si="72"/>
        <v>4.990000000000002</v>
      </c>
      <c r="S43" s="92">
        <v>5</v>
      </c>
      <c r="T43" s="92">
        <v>594</v>
      </c>
      <c r="U43" s="102">
        <f t="shared" si="73"/>
        <v>1000</v>
      </c>
      <c r="V43" s="102">
        <f t="shared" si="74"/>
        <v>406</v>
      </c>
      <c r="W43" s="103">
        <f t="shared" si="75"/>
        <v>30.45</v>
      </c>
      <c r="X43" s="103">
        <f t="shared" si="76"/>
        <v>27.41</v>
      </c>
      <c r="Y43" s="109">
        <f t="shared" si="77"/>
        <v>3.039999999999999</v>
      </c>
      <c r="Z43" s="92">
        <v>3</v>
      </c>
      <c r="AA43" s="92">
        <v>535</v>
      </c>
      <c r="AB43" s="93">
        <f t="shared" si="78"/>
        <v>900</v>
      </c>
      <c r="AC43" s="93">
        <f t="shared" si="79"/>
        <v>365</v>
      </c>
      <c r="AD43" s="103">
        <f t="shared" si="80"/>
        <v>34.68</v>
      </c>
      <c r="AE43" s="103">
        <f t="shared" si="81"/>
        <v>31.21</v>
      </c>
      <c r="AF43" s="109">
        <f t="shared" si="82"/>
        <v>3.469999999999999</v>
      </c>
      <c r="AG43" s="124">
        <v>1752</v>
      </c>
      <c r="AH43" s="109">
        <f t="shared" si="83"/>
        <v>70.08</v>
      </c>
      <c r="AI43" s="109">
        <f t="shared" si="84"/>
        <v>56.06</v>
      </c>
      <c r="AJ43" s="109">
        <f t="shared" si="85"/>
        <v>14.019999999999996</v>
      </c>
      <c r="AK43" s="125">
        <f t="shared" si="86"/>
        <v>1241.3100000000002</v>
      </c>
      <c r="AL43" s="126">
        <f t="shared" si="87"/>
        <v>1056.7700000000002</v>
      </c>
      <c r="AM43" s="125">
        <f t="shared" si="88"/>
        <v>184.53999999999996</v>
      </c>
      <c r="AN43" s="127">
        <v>1015</v>
      </c>
      <c r="AO43" s="127">
        <v>1015</v>
      </c>
      <c r="AP43" s="142">
        <v>20.89</v>
      </c>
      <c r="AQ43" s="143">
        <f t="shared" si="63"/>
        <v>20.88000000000021</v>
      </c>
    </row>
    <row r="44" spans="1:43" ht="12.75" customHeight="1">
      <c r="A44" s="67" t="s">
        <v>73</v>
      </c>
      <c r="B44" s="68">
        <v>0.8</v>
      </c>
      <c r="C44" s="68">
        <v>0.9</v>
      </c>
      <c r="D44" s="69">
        <v>9090</v>
      </c>
      <c r="E44" s="69">
        <v>4306</v>
      </c>
      <c r="F44" s="70">
        <v>750</v>
      </c>
      <c r="G44" s="70">
        <v>950</v>
      </c>
      <c r="H44" s="71">
        <f t="shared" si="64"/>
        <v>1090.82</v>
      </c>
      <c r="I44" s="71">
        <f t="shared" si="65"/>
        <v>926.24</v>
      </c>
      <c r="J44" s="90">
        <f t="shared" si="66"/>
        <v>53.58</v>
      </c>
      <c r="K44" s="91">
        <f t="shared" si="67"/>
        <v>164.57999999999993</v>
      </c>
      <c r="L44" s="92">
        <v>8</v>
      </c>
      <c r="M44" s="92">
        <v>119</v>
      </c>
      <c r="N44" s="93">
        <f t="shared" si="68"/>
        <v>800</v>
      </c>
      <c r="O44" s="93">
        <f t="shared" si="69"/>
        <v>681</v>
      </c>
      <c r="P44" s="71">
        <f t="shared" si="70"/>
        <v>51.08</v>
      </c>
      <c r="Q44" s="71">
        <f t="shared" si="71"/>
        <v>45.97</v>
      </c>
      <c r="R44" s="101">
        <f t="shared" si="72"/>
        <v>5.109999999999999</v>
      </c>
      <c r="S44" s="92"/>
      <c r="T44" s="92"/>
      <c r="U44" s="102"/>
      <c r="V44" s="102"/>
      <c r="W44" s="103"/>
      <c r="X44" s="103"/>
      <c r="Y44" s="109"/>
      <c r="Z44" s="92">
        <v>4</v>
      </c>
      <c r="AA44" s="92">
        <v>650</v>
      </c>
      <c r="AB44" s="93">
        <f t="shared" si="78"/>
        <v>1200</v>
      </c>
      <c r="AC44" s="93">
        <f t="shared" si="79"/>
        <v>550</v>
      </c>
      <c r="AD44" s="103">
        <f t="shared" si="80"/>
        <v>52.25</v>
      </c>
      <c r="AE44" s="103">
        <f t="shared" si="81"/>
        <v>47.03</v>
      </c>
      <c r="AF44" s="109">
        <f t="shared" si="82"/>
        <v>5.219999999999999</v>
      </c>
      <c r="AG44" s="124">
        <v>2677</v>
      </c>
      <c r="AH44" s="109">
        <f t="shared" si="83"/>
        <v>107.08</v>
      </c>
      <c r="AI44" s="109">
        <f t="shared" si="84"/>
        <v>85.66</v>
      </c>
      <c r="AJ44" s="109">
        <f t="shared" si="85"/>
        <v>21.42</v>
      </c>
      <c r="AK44" s="125">
        <f t="shared" si="86"/>
        <v>1301.2299999999998</v>
      </c>
      <c r="AL44" s="126">
        <f t="shared" si="87"/>
        <v>1104.8999999999999</v>
      </c>
      <c r="AM44" s="125">
        <f t="shared" si="88"/>
        <v>196.32999999999996</v>
      </c>
      <c r="AN44" s="127">
        <v>1021</v>
      </c>
      <c r="AO44" s="127">
        <v>1021</v>
      </c>
      <c r="AP44" s="142">
        <v>41.95</v>
      </c>
      <c r="AQ44" s="143">
        <f t="shared" si="63"/>
        <v>41.94999999999986</v>
      </c>
    </row>
    <row r="45" spans="1:43" s="33" customFormat="1" ht="12.75" customHeight="1">
      <c r="A45" s="67" t="s">
        <v>74</v>
      </c>
      <c r="B45" s="68">
        <v>0.4</v>
      </c>
      <c r="C45" s="68">
        <v>0.4</v>
      </c>
      <c r="D45" s="69">
        <v>28689</v>
      </c>
      <c r="E45" s="69">
        <v>12122</v>
      </c>
      <c r="F45" s="70">
        <v>750</v>
      </c>
      <c r="G45" s="70">
        <v>950</v>
      </c>
      <c r="H45" s="71">
        <f t="shared" si="64"/>
        <v>3303.27</v>
      </c>
      <c r="I45" s="71">
        <f t="shared" si="65"/>
        <v>1321.31</v>
      </c>
      <c r="J45" s="90"/>
      <c r="K45" s="91">
        <f t="shared" si="67"/>
        <v>1981.96</v>
      </c>
      <c r="L45" s="92">
        <v>23</v>
      </c>
      <c r="M45" s="92">
        <v>793</v>
      </c>
      <c r="N45" s="93">
        <f t="shared" si="68"/>
        <v>2300</v>
      </c>
      <c r="O45" s="93">
        <f t="shared" si="69"/>
        <v>1507</v>
      </c>
      <c r="P45" s="71">
        <f aca="true" t="shared" si="89" ref="P45:P76">ROUND(O45*750/10000,2)</f>
        <v>113.03</v>
      </c>
      <c r="Q45" s="71">
        <f aca="true" t="shared" si="90" ref="Q45:Q76">ROUND(P45*C45,2)</f>
        <v>45.21</v>
      </c>
      <c r="R45" s="101">
        <f aca="true" t="shared" si="91" ref="R45:R76">P45-Q45</f>
        <v>67.82</v>
      </c>
      <c r="S45" s="92">
        <v>8</v>
      </c>
      <c r="T45" s="92">
        <v>1047</v>
      </c>
      <c r="U45" s="102">
        <f t="shared" si="73"/>
        <v>1600</v>
      </c>
      <c r="V45" s="102">
        <f t="shared" si="74"/>
        <v>553</v>
      </c>
      <c r="W45" s="103">
        <f t="shared" si="75"/>
        <v>41.48</v>
      </c>
      <c r="X45" s="103">
        <f t="shared" si="76"/>
        <v>16.59</v>
      </c>
      <c r="Y45" s="109">
        <f t="shared" si="77"/>
        <v>24.889999999999997</v>
      </c>
      <c r="Z45" s="92">
        <v>4</v>
      </c>
      <c r="AA45" s="92">
        <v>984</v>
      </c>
      <c r="AB45" s="93">
        <f t="shared" si="78"/>
        <v>1200</v>
      </c>
      <c r="AC45" s="93">
        <f t="shared" si="79"/>
        <v>216</v>
      </c>
      <c r="AD45" s="103">
        <f t="shared" si="80"/>
        <v>20.52</v>
      </c>
      <c r="AE45" s="103">
        <f t="shared" si="81"/>
        <v>8.21</v>
      </c>
      <c r="AF45" s="109">
        <f t="shared" si="82"/>
        <v>12.309999999999999</v>
      </c>
      <c r="AG45" s="124">
        <v>2521</v>
      </c>
      <c r="AH45" s="109">
        <f t="shared" si="83"/>
        <v>100.84</v>
      </c>
      <c r="AI45" s="109">
        <f t="shared" si="84"/>
        <v>40.34</v>
      </c>
      <c r="AJ45" s="109">
        <f t="shared" si="85"/>
        <v>60.5</v>
      </c>
      <c r="AK45" s="125">
        <f t="shared" si="86"/>
        <v>3579.1400000000003</v>
      </c>
      <c r="AL45" s="126">
        <f t="shared" si="87"/>
        <v>1431.6599999999999</v>
      </c>
      <c r="AM45" s="125">
        <f t="shared" si="88"/>
        <v>2147.48</v>
      </c>
      <c r="AN45" s="127">
        <v>1298</v>
      </c>
      <c r="AO45" s="127">
        <v>1298</v>
      </c>
      <c r="AP45" s="142">
        <v>66.83</v>
      </c>
      <c r="AQ45" s="143">
        <f t="shared" si="63"/>
        <v>66.82999999999986</v>
      </c>
    </row>
    <row r="46" spans="1:43" ht="12.75" customHeight="1">
      <c r="A46" s="61" t="s">
        <v>75</v>
      </c>
      <c r="B46" s="62"/>
      <c r="C46" s="62"/>
      <c r="D46" s="64">
        <f>SUM(D47:D59)</f>
        <v>842450</v>
      </c>
      <c r="E46" s="64">
        <f>SUM(E47:E59)</f>
        <v>355051</v>
      </c>
      <c r="F46" s="70"/>
      <c r="G46" s="70"/>
      <c r="H46" s="79">
        <f aca="true" t="shared" si="92" ref="H46:AQ46">SUM(H47:H59)</f>
        <v>96913.62999999999</v>
      </c>
      <c r="I46" s="79">
        <f t="shared" si="92"/>
        <v>40998.07</v>
      </c>
      <c r="J46" s="79">
        <f t="shared" si="92"/>
        <v>0</v>
      </c>
      <c r="K46" s="79">
        <f t="shared" si="92"/>
        <v>55915.56</v>
      </c>
      <c r="L46" s="73">
        <f t="shared" si="92"/>
        <v>212</v>
      </c>
      <c r="M46" s="73">
        <f t="shared" si="92"/>
        <v>10984</v>
      </c>
      <c r="N46" s="73">
        <f t="shared" si="92"/>
        <v>21200</v>
      </c>
      <c r="O46" s="73">
        <f t="shared" si="92"/>
        <v>10216</v>
      </c>
      <c r="P46" s="99">
        <f t="shared" si="92"/>
        <v>766.2200000000003</v>
      </c>
      <c r="Q46" s="99">
        <f t="shared" si="92"/>
        <v>556.8599999999999</v>
      </c>
      <c r="R46" s="99">
        <f t="shared" si="92"/>
        <v>209.35999999999999</v>
      </c>
      <c r="S46" s="73">
        <f t="shared" si="92"/>
        <v>278</v>
      </c>
      <c r="T46" s="73">
        <f t="shared" si="92"/>
        <v>40060</v>
      </c>
      <c r="U46" s="63">
        <f t="shared" si="92"/>
        <v>55600</v>
      </c>
      <c r="V46" s="88">
        <f t="shared" si="92"/>
        <v>15540</v>
      </c>
      <c r="W46" s="107">
        <f t="shared" si="92"/>
        <v>1165.5200000000002</v>
      </c>
      <c r="X46" s="107">
        <f t="shared" si="92"/>
        <v>646.48</v>
      </c>
      <c r="Y46" s="107">
        <f t="shared" si="92"/>
        <v>519.0400000000001</v>
      </c>
      <c r="Z46" s="88">
        <f t="shared" si="92"/>
        <v>41</v>
      </c>
      <c r="AA46" s="88">
        <f t="shared" si="92"/>
        <v>7871</v>
      </c>
      <c r="AB46" s="63">
        <f t="shared" si="92"/>
        <v>12300</v>
      </c>
      <c r="AC46" s="63">
        <f t="shared" si="92"/>
        <v>4429</v>
      </c>
      <c r="AD46" s="107">
        <f t="shared" si="92"/>
        <v>420.7699999999999</v>
      </c>
      <c r="AE46" s="107">
        <f t="shared" si="92"/>
        <v>290.71000000000004</v>
      </c>
      <c r="AF46" s="107">
        <f t="shared" si="92"/>
        <v>130.06</v>
      </c>
      <c r="AG46" s="88">
        <f t="shared" si="92"/>
        <v>60064</v>
      </c>
      <c r="AH46" s="63">
        <f t="shared" si="92"/>
        <v>2402.56</v>
      </c>
      <c r="AI46" s="99">
        <f t="shared" si="92"/>
        <v>1219.39</v>
      </c>
      <c r="AJ46" s="99">
        <f t="shared" si="92"/>
        <v>1183.1699999999998</v>
      </c>
      <c r="AK46" s="132">
        <f t="shared" si="92"/>
        <v>101668.70000000001</v>
      </c>
      <c r="AL46" s="132">
        <f t="shared" si="92"/>
        <v>43711.509999999995</v>
      </c>
      <c r="AM46" s="132">
        <f t="shared" si="92"/>
        <v>57957.19</v>
      </c>
      <c r="AN46" s="128">
        <f t="shared" si="92"/>
        <v>39109</v>
      </c>
      <c r="AO46" s="128">
        <f t="shared" si="92"/>
        <v>35677</v>
      </c>
      <c r="AP46" s="140">
        <v>2301.27</v>
      </c>
      <c r="AQ46" s="132">
        <f>SUM(AQ47:AQ59)</f>
        <v>2301.2399999999975</v>
      </c>
    </row>
    <row r="47" spans="1:43" ht="12.75" customHeight="1">
      <c r="A47" s="67" t="s">
        <v>40</v>
      </c>
      <c r="B47" s="68">
        <v>0.2</v>
      </c>
      <c r="C47" s="68">
        <v>0.2</v>
      </c>
      <c r="D47" s="69">
        <v>11734</v>
      </c>
      <c r="E47" s="69">
        <v>18692</v>
      </c>
      <c r="F47" s="70">
        <v>750</v>
      </c>
      <c r="G47" s="70">
        <v>950</v>
      </c>
      <c r="H47" s="71">
        <f>ROUND((D47*F47+E47*G47)/10000,2)</f>
        <v>2655.79</v>
      </c>
      <c r="I47" s="71">
        <f>ROUND((350*D47+550*E47)*B47/10000+400*(D47+E47)*C47/10000,2)</f>
        <v>531.16</v>
      </c>
      <c r="J47" s="90"/>
      <c r="K47" s="91">
        <f t="shared" si="67"/>
        <v>2124.63</v>
      </c>
      <c r="L47" s="92">
        <v>1</v>
      </c>
      <c r="M47" s="92">
        <v>80</v>
      </c>
      <c r="N47" s="93">
        <f>L47*100</f>
        <v>100</v>
      </c>
      <c r="O47" s="93">
        <f>N47-M47</f>
        <v>20</v>
      </c>
      <c r="P47" s="71">
        <f t="shared" si="89"/>
        <v>1.5</v>
      </c>
      <c r="Q47" s="71">
        <f t="shared" si="90"/>
        <v>0.3</v>
      </c>
      <c r="R47" s="101">
        <f t="shared" si="91"/>
        <v>1.2</v>
      </c>
      <c r="S47" s="94"/>
      <c r="T47" s="94"/>
      <c r="U47" s="102"/>
      <c r="V47" s="102"/>
      <c r="W47" s="103"/>
      <c r="X47" s="103"/>
      <c r="Y47" s="109"/>
      <c r="Z47" s="102">
        <v>2</v>
      </c>
      <c r="AA47" s="92">
        <v>428</v>
      </c>
      <c r="AB47" s="93">
        <f>Z47*300</f>
        <v>600</v>
      </c>
      <c r="AC47" s="93">
        <f>AB47-AA47</f>
        <v>172</v>
      </c>
      <c r="AD47" s="103">
        <f>ROUND(AC47*950/10000,2)</f>
        <v>16.34</v>
      </c>
      <c r="AE47" s="103">
        <f>ROUND(AD47*C47,2)</f>
        <v>3.27</v>
      </c>
      <c r="AF47" s="109">
        <f>AD47-AE47</f>
        <v>13.07</v>
      </c>
      <c r="AG47" s="124">
        <v>490</v>
      </c>
      <c r="AH47" s="109">
        <f>ROUND(AG47*400/10000,2)</f>
        <v>19.6</v>
      </c>
      <c r="AI47" s="109">
        <f>ROUND(AH47*B47,2)</f>
        <v>3.92</v>
      </c>
      <c r="AJ47" s="109">
        <f>AH47-AI47</f>
        <v>15.680000000000001</v>
      </c>
      <c r="AK47" s="125">
        <f>H47+P47+AH47+W47+AD47</f>
        <v>2693.23</v>
      </c>
      <c r="AL47" s="126">
        <f>Q47+AI47+I47+X47+AE47</f>
        <v>538.65</v>
      </c>
      <c r="AM47" s="125">
        <f>K47+R47+AJ47+Y47+AF47</f>
        <v>2154.58</v>
      </c>
      <c r="AN47" s="127">
        <v>508</v>
      </c>
      <c r="AO47" s="128"/>
      <c r="AP47" s="142">
        <v>15.33</v>
      </c>
      <c r="AQ47" s="143">
        <f>AL47-AN47-AP47</f>
        <v>15.319999999999977</v>
      </c>
    </row>
    <row r="48" spans="1:43" ht="12.75" customHeight="1">
      <c r="A48" s="67" t="s">
        <v>76</v>
      </c>
      <c r="B48" s="68">
        <v>0.2</v>
      </c>
      <c r="C48" s="68">
        <v>0.2</v>
      </c>
      <c r="D48" s="69">
        <v>43498</v>
      </c>
      <c r="E48" s="69">
        <v>16487</v>
      </c>
      <c r="F48" s="70">
        <v>750</v>
      </c>
      <c r="G48" s="70">
        <v>950</v>
      </c>
      <c r="H48" s="71">
        <f aca="true" t="shared" si="93" ref="H48:H59">ROUND((D48*F48+E48*G48)/10000,2)</f>
        <v>4828.62</v>
      </c>
      <c r="I48" s="71">
        <f aca="true" t="shared" si="94" ref="I48:I59">ROUND((350*D48+550*E48)*B48/10000+400*(D48+E48)*C48/10000,2)</f>
        <v>965.72</v>
      </c>
      <c r="J48" s="90"/>
      <c r="K48" s="91">
        <f t="shared" si="67"/>
        <v>3862.8999999999996</v>
      </c>
      <c r="L48" s="92"/>
      <c r="M48" s="92"/>
      <c r="N48" s="93"/>
      <c r="O48" s="93"/>
      <c r="P48" s="71"/>
      <c r="Q48" s="71"/>
      <c r="R48" s="101"/>
      <c r="S48" s="92"/>
      <c r="T48" s="92"/>
      <c r="U48" s="102"/>
      <c r="V48" s="102"/>
      <c r="W48" s="103"/>
      <c r="X48" s="103"/>
      <c r="Y48" s="109"/>
      <c r="Z48" s="92"/>
      <c r="AA48" s="92"/>
      <c r="AB48" s="93"/>
      <c r="AC48" s="93"/>
      <c r="AD48" s="103"/>
      <c r="AE48" s="103"/>
      <c r="AF48" s="109"/>
      <c r="AG48" s="124"/>
      <c r="AH48" s="109"/>
      <c r="AI48" s="109"/>
      <c r="AJ48" s="109"/>
      <c r="AK48" s="125">
        <f aca="true" t="shared" si="95" ref="AK48:AK59">H48+P48+AH48+W48+AD48</f>
        <v>4828.62</v>
      </c>
      <c r="AL48" s="126">
        <f aca="true" t="shared" si="96" ref="AL48:AL59">Q48+AI48+I48+X48+AE48</f>
        <v>965.72</v>
      </c>
      <c r="AM48" s="125">
        <f aca="true" t="shared" si="97" ref="AM48:AM59">K48+R48+AJ48+Y48+AF48</f>
        <v>3862.8999999999996</v>
      </c>
      <c r="AN48" s="127">
        <v>841</v>
      </c>
      <c r="AO48" s="127"/>
      <c r="AP48" s="142">
        <v>62.36</v>
      </c>
      <c r="AQ48" s="143">
        <f aca="true" t="shared" si="98" ref="AQ48:AQ59">AL48-AN48-AP48</f>
        <v>62.36000000000003</v>
      </c>
    </row>
    <row r="49" spans="1:43" ht="12.75" customHeight="1">
      <c r="A49" s="67" t="s">
        <v>77</v>
      </c>
      <c r="B49" s="68">
        <v>0.2</v>
      </c>
      <c r="C49" s="68">
        <v>0.2</v>
      </c>
      <c r="D49" s="69">
        <v>46487</v>
      </c>
      <c r="E49" s="69">
        <v>15611</v>
      </c>
      <c r="F49" s="70">
        <v>750</v>
      </c>
      <c r="G49" s="70">
        <v>950</v>
      </c>
      <c r="H49" s="71">
        <f t="shared" si="93"/>
        <v>4969.57</v>
      </c>
      <c r="I49" s="71">
        <f t="shared" si="94"/>
        <v>993.91</v>
      </c>
      <c r="J49" s="90"/>
      <c r="K49" s="91">
        <f t="shared" si="67"/>
        <v>3975.66</v>
      </c>
      <c r="L49" s="92"/>
      <c r="M49" s="92"/>
      <c r="N49" s="93"/>
      <c r="O49" s="93"/>
      <c r="P49" s="71"/>
      <c r="Q49" s="71"/>
      <c r="R49" s="101"/>
      <c r="S49" s="92"/>
      <c r="T49" s="92"/>
      <c r="U49" s="102"/>
      <c r="V49" s="102"/>
      <c r="W49" s="103"/>
      <c r="X49" s="103"/>
      <c r="Y49" s="109"/>
      <c r="Z49" s="92"/>
      <c r="AA49" s="92"/>
      <c r="AB49" s="93"/>
      <c r="AC49" s="93"/>
      <c r="AD49" s="103"/>
      <c r="AE49" s="103"/>
      <c r="AF49" s="109"/>
      <c r="AG49" s="124">
        <v>286</v>
      </c>
      <c r="AH49" s="109">
        <f aca="true" t="shared" si="99" ref="AH48:AH59">ROUND(AG49*400/10000,2)</f>
        <v>11.44</v>
      </c>
      <c r="AI49" s="109">
        <f aca="true" t="shared" si="100" ref="AI48:AI59">ROUND(AH49*B49,2)</f>
        <v>2.29</v>
      </c>
      <c r="AJ49" s="109">
        <f aca="true" t="shared" si="101" ref="AJ48:AJ59">AH49-AI49</f>
        <v>9.149999999999999</v>
      </c>
      <c r="AK49" s="125">
        <f t="shared" si="95"/>
        <v>4981.009999999999</v>
      </c>
      <c r="AL49" s="126">
        <f t="shared" si="96"/>
        <v>996.1999999999999</v>
      </c>
      <c r="AM49" s="125">
        <f t="shared" si="97"/>
        <v>3984.81</v>
      </c>
      <c r="AN49" s="127">
        <v>871</v>
      </c>
      <c r="AO49" s="127"/>
      <c r="AP49" s="142">
        <v>62.6</v>
      </c>
      <c r="AQ49" s="143">
        <f t="shared" si="98"/>
        <v>62.59999999999993</v>
      </c>
    </row>
    <row r="50" spans="1:43" ht="12.75" customHeight="1">
      <c r="A50" s="67" t="s">
        <v>78</v>
      </c>
      <c r="B50" s="68">
        <v>0.2</v>
      </c>
      <c r="C50" s="68">
        <v>0.2</v>
      </c>
      <c r="D50" s="69">
        <v>22981</v>
      </c>
      <c r="E50" s="69">
        <v>9109</v>
      </c>
      <c r="F50" s="70">
        <v>750</v>
      </c>
      <c r="G50" s="70">
        <v>950</v>
      </c>
      <c r="H50" s="71">
        <f t="shared" si="93"/>
        <v>2588.93</v>
      </c>
      <c r="I50" s="71">
        <f t="shared" si="94"/>
        <v>517.79</v>
      </c>
      <c r="J50" s="90"/>
      <c r="K50" s="91">
        <f t="shared" si="67"/>
        <v>2071.14</v>
      </c>
      <c r="L50" s="92">
        <v>5</v>
      </c>
      <c r="M50" s="92">
        <v>273</v>
      </c>
      <c r="N50" s="93">
        <f>L50*100</f>
        <v>500</v>
      </c>
      <c r="O50" s="93">
        <f>N50-M50</f>
        <v>227</v>
      </c>
      <c r="P50" s="71">
        <f t="shared" si="89"/>
        <v>17.03</v>
      </c>
      <c r="Q50" s="71">
        <f t="shared" si="90"/>
        <v>3.41</v>
      </c>
      <c r="R50" s="101">
        <f t="shared" si="91"/>
        <v>13.620000000000001</v>
      </c>
      <c r="S50" s="92">
        <v>10</v>
      </c>
      <c r="T50" s="92">
        <v>1532</v>
      </c>
      <c r="U50" s="102">
        <f>S50*200</f>
        <v>2000</v>
      </c>
      <c r="V50" s="102">
        <f>U50-T50</f>
        <v>468</v>
      </c>
      <c r="W50" s="103">
        <f>ROUND(V50*750/10000,2)</f>
        <v>35.1</v>
      </c>
      <c r="X50" s="103">
        <f>ROUND(W50*C50,2)</f>
        <v>7.02</v>
      </c>
      <c r="Y50" s="109">
        <f>W50-X50</f>
        <v>28.080000000000002</v>
      </c>
      <c r="Z50" s="92">
        <v>1</v>
      </c>
      <c r="AA50" s="92">
        <v>125</v>
      </c>
      <c r="AB50" s="93">
        <f aca="true" t="shared" si="102" ref="AB50:AB58">Z50*300</f>
        <v>300</v>
      </c>
      <c r="AC50" s="93">
        <f aca="true" t="shared" si="103" ref="AC50:AC58">AB50-AA50</f>
        <v>175</v>
      </c>
      <c r="AD50" s="103">
        <f>ROUND(AC50*950/10000,2)</f>
        <v>16.63</v>
      </c>
      <c r="AE50" s="103">
        <f>ROUND(AD50*C50,2)</f>
        <v>3.33</v>
      </c>
      <c r="AF50" s="109">
        <f>AD50-AE50</f>
        <v>13.299999999999999</v>
      </c>
      <c r="AG50" s="124">
        <v>572</v>
      </c>
      <c r="AH50" s="109">
        <f t="shared" si="99"/>
        <v>22.88</v>
      </c>
      <c r="AI50" s="109">
        <f t="shared" si="100"/>
        <v>4.58</v>
      </c>
      <c r="AJ50" s="109">
        <f t="shared" si="101"/>
        <v>18.299999999999997</v>
      </c>
      <c r="AK50" s="125">
        <f t="shared" si="95"/>
        <v>2680.57</v>
      </c>
      <c r="AL50" s="126">
        <f t="shared" si="96"/>
        <v>536.13</v>
      </c>
      <c r="AM50" s="125">
        <f t="shared" si="97"/>
        <v>2144.44</v>
      </c>
      <c r="AN50" s="127">
        <v>462</v>
      </c>
      <c r="AO50" s="127"/>
      <c r="AP50" s="142">
        <v>37.07</v>
      </c>
      <c r="AQ50" s="143">
        <f t="shared" si="98"/>
        <v>37.059999999999995</v>
      </c>
    </row>
    <row r="51" spans="1:43" ht="12.75" customHeight="1">
      <c r="A51" s="67" t="s">
        <v>79</v>
      </c>
      <c r="B51" s="68">
        <v>0.2</v>
      </c>
      <c r="C51" s="68">
        <v>0.2</v>
      </c>
      <c r="D51" s="69">
        <v>35792</v>
      </c>
      <c r="E51" s="69">
        <v>13962</v>
      </c>
      <c r="F51" s="70">
        <v>750</v>
      </c>
      <c r="G51" s="70">
        <v>950</v>
      </c>
      <c r="H51" s="71">
        <f t="shared" si="93"/>
        <v>4010.79</v>
      </c>
      <c r="I51" s="71">
        <f t="shared" si="94"/>
        <v>802.16</v>
      </c>
      <c r="J51" s="90"/>
      <c r="K51" s="91">
        <f t="shared" si="67"/>
        <v>3208.63</v>
      </c>
      <c r="L51" s="92">
        <v>5</v>
      </c>
      <c r="M51" s="92">
        <v>170</v>
      </c>
      <c r="N51" s="93">
        <f aca="true" t="shared" si="104" ref="N51:N59">L51*100</f>
        <v>500</v>
      </c>
      <c r="O51" s="93">
        <f aca="true" t="shared" si="105" ref="O51:O59">N51-M51</f>
        <v>330</v>
      </c>
      <c r="P51" s="71">
        <f t="shared" si="89"/>
        <v>24.75</v>
      </c>
      <c r="Q51" s="71">
        <f t="shared" si="90"/>
        <v>4.95</v>
      </c>
      <c r="R51" s="101">
        <f t="shared" si="91"/>
        <v>19.8</v>
      </c>
      <c r="S51" s="92">
        <v>12</v>
      </c>
      <c r="T51" s="92">
        <v>1687</v>
      </c>
      <c r="U51" s="102">
        <f aca="true" t="shared" si="106" ref="U51:U59">S51*200</f>
        <v>2400</v>
      </c>
      <c r="V51" s="102">
        <f aca="true" t="shared" si="107" ref="V51:V59">U51-T51</f>
        <v>713</v>
      </c>
      <c r="W51" s="103">
        <f aca="true" t="shared" si="108" ref="W51:W59">ROUND(V51*750/10000,2)</f>
        <v>53.48</v>
      </c>
      <c r="X51" s="103">
        <f aca="true" t="shared" si="109" ref="X51:X59">ROUND(W51*C51,2)</f>
        <v>10.7</v>
      </c>
      <c r="Y51" s="109">
        <f aca="true" t="shared" si="110" ref="Y51:Y59">W51-X51</f>
        <v>42.78</v>
      </c>
      <c r="Z51" s="92">
        <v>1</v>
      </c>
      <c r="AA51" s="92">
        <v>135</v>
      </c>
      <c r="AB51" s="93">
        <f t="shared" si="102"/>
        <v>300</v>
      </c>
      <c r="AC51" s="93">
        <f t="shared" si="103"/>
        <v>165</v>
      </c>
      <c r="AD51" s="103">
        <f aca="true" t="shared" si="111" ref="AD51:AD58">ROUND(AC51*950/10000,2)</f>
        <v>15.68</v>
      </c>
      <c r="AE51" s="103">
        <f aca="true" t="shared" si="112" ref="AE51:AE58">ROUND(AD51*C51,2)</f>
        <v>3.14</v>
      </c>
      <c r="AF51" s="109">
        <f aca="true" t="shared" si="113" ref="AF51:AF58">AD51-AE51</f>
        <v>12.54</v>
      </c>
      <c r="AG51" s="124">
        <v>3296</v>
      </c>
      <c r="AH51" s="109">
        <f t="shared" si="99"/>
        <v>131.84</v>
      </c>
      <c r="AI51" s="109">
        <f t="shared" si="100"/>
        <v>26.37</v>
      </c>
      <c r="AJ51" s="109">
        <f t="shared" si="101"/>
        <v>105.47</v>
      </c>
      <c r="AK51" s="125">
        <f t="shared" si="95"/>
        <v>4236.54</v>
      </c>
      <c r="AL51" s="126">
        <f t="shared" si="96"/>
        <v>847.32</v>
      </c>
      <c r="AM51" s="125">
        <f t="shared" si="97"/>
        <v>3389.2200000000003</v>
      </c>
      <c r="AN51" s="127">
        <v>750</v>
      </c>
      <c r="AO51" s="127"/>
      <c r="AP51" s="142">
        <v>48.66</v>
      </c>
      <c r="AQ51" s="143">
        <f t="shared" si="98"/>
        <v>48.66000000000005</v>
      </c>
    </row>
    <row r="52" spans="1:43" ht="12.75" customHeight="1">
      <c r="A52" s="67" t="s">
        <v>80</v>
      </c>
      <c r="B52" s="68">
        <v>0.4</v>
      </c>
      <c r="C52" s="68">
        <v>0.4</v>
      </c>
      <c r="D52" s="69">
        <v>75649</v>
      </c>
      <c r="E52" s="69">
        <v>26532</v>
      </c>
      <c r="F52" s="70">
        <v>750</v>
      </c>
      <c r="G52" s="70">
        <v>950</v>
      </c>
      <c r="H52" s="71">
        <f t="shared" si="93"/>
        <v>8194.22</v>
      </c>
      <c r="I52" s="71">
        <f t="shared" si="94"/>
        <v>3277.69</v>
      </c>
      <c r="J52" s="90"/>
      <c r="K52" s="91">
        <f t="shared" si="67"/>
        <v>4916.529999999999</v>
      </c>
      <c r="L52" s="92">
        <v>9</v>
      </c>
      <c r="M52" s="92">
        <v>760</v>
      </c>
      <c r="N52" s="93">
        <f t="shared" si="104"/>
        <v>900</v>
      </c>
      <c r="O52" s="93">
        <f t="shared" si="105"/>
        <v>140</v>
      </c>
      <c r="P52" s="71">
        <f t="shared" si="89"/>
        <v>10.5</v>
      </c>
      <c r="Q52" s="71">
        <f t="shared" si="90"/>
        <v>4.2</v>
      </c>
      <c r="R52" s="101">
        <f t="shared" si="91"/>
        <v>6.3</v>
      </c>
      <c r="S52" s="92">
        <v>40</v>
      </c>
      <c r="T52" s="92">
        <v>5738</v>
      </c>
      <c r="U52" s="102">
        <f t="shared" si="106"/>
        <v>8000</v>
      </c>
      <c r="V52" s="102">
        <f t="shared" si="107"/>
        <v>2262</v>
      </c>
      <c r="W52" s="103">
        <f t="shared" si="108"/>
        <v>169.65</v>
      </c>
      <c r="X52" s="103">
        <f t="shared" si="109"/>
        <v>67.86</v>
      </c>
      <c r="Y52" s="109">
        <f t="shared" si="110"/>
        <v>101.79</v>
      </c>
      <c r="Z52" s="92">
        <v>3</v>
      </c>
      <c r="AA52" s="92">
        <v>858</v>
      </c>
      <c r="AB52" s="93">
        <f t="shared" si="102"/>
        <v>900</v>
      </c>
      <c r="AC52" s="93">
        <f t="shared" si="103"/>
        <v>42</v>
      </c>
      <c r="AD52" s="103">
        <f t="shared" si="111"/>
        <v>3.99</v>
      </c>
      <c r="AE52" s="103">
        <f t="shared" si="112"/>
        <v>1.6</v>
      </c>
      <c r="AF52" s="109">
        <f t="shared" si="113"/>
        <v>2.39</v>
      </c>
      <c r="AG52" s="124">
        <v>6621</v>
      </c>
      <c r="AH52" s="109">
        <f t="shared" si="99"/>
        <v>264.84</v>
      </c>
      <c r="AI52" s="109">
        <f t="shared" si="100"/>
        <v>105.94</v>
      </c>
      <c r="AJ52" s="109">
        <f t="shared" si="101"/>
        <v>158.89999999999998</v>
      </c>
      <c r="AK52" s="125">
        <f t="shared" si="95"/>
        <v>8643.199999999999</v>
      </c>
      <c r="AL52" s="126">
        <f t="shared" si="96"/>
        <v>3457.29</v>
      </c>
      <c r="AM52" s="125">
        <f t="shared" si="97"/>
        <v>5185.909999999999</v>
      </c>
      <c r="AN52" s="127">
        <v>2977</v>
      </c>
      <c r="AO52" s="127">
        <v>2977</v>
      </c>
      <c r="AP52" s="142">
        <v>240.15</v>
      </c>
      <c r="AQ52" s="143">
        <f t="shared" si="98"/>
        <v>240.13999999999996</v>
      </c>
    </row>
    <row r="53" spans="1:43" ht="12.75" customHeight="1">
      <c r="A53" s="67" t="s">
        <v>81</v>
      </c>
      <c r="B53" s="68">
        <v>0.8</v>
      </c>
      <c r="C53" s="68">
        <v>0.8</v>
      </c>
      <c r="D53" s="69">
        <v>106674</v>
      </c>
      <c r="E53" s="69">
        <v>58457</v>
      </c>
      <c r="F53" s="70">
        <v>750</v>
      </c>
      <c r="G53" s="70">
        <v>950</v>
      </c>
      <c r="H53" s="71">
        <f t="shared" si="93"/>
        <v>13553.97</v>
      </c>
      <c r="I53" s="71">
        <f t="shared" si="94"/>
        <v>10843.17</v>
      </c>
      <c r="J53" s="90"/>
      <c r="K53" s="91">
        <f t="shared" si="67"/>
        <v>2710.7999999999993</v>
      </c>
      <c r="L53" s="92">
        <v>108</v>
      </c>
      <c r="M53" s="92">
        <v>5624</v>
      </c>
      <c r="N53" s="93">
        <f t="shared" si="104"/>
        <v>10800</v>
      </c>
      <c r="O53" s="93">
        <f t="shared" si="105"/>
        <v>5176</v>
      </c>
      <c r="P53" s="71">
        <f t="shared" si="89"/>
        <v>388.2</v>
      </c>
      <c r="Q53" s="71">
        <f t="shared" si="90"/>
        <v>310.56</v>
      </c>
      <c r="R53" s="101">
        <f t="shared" si="91"/>
        <v>77.63999999999999</v>
      </c>
      <c r="S53" s="92">
        <v>46</v>
      </c>
      <c r="T53" s="92">
        <v>6139</v>
      </c>
      <c r="U53" s="102">
        <f t="shared" si="106"/>
        <v>9200</v>
      </c>
      <c r="V53" s="102">
        <f t="shared" si="107"/>
        <v>3061</v>
      </c>
      <c r="W53" s="103">
        <f t="shared" si="108"/>
        <v>229.58</v>
      </c>
      <c r="X53" s="103">
        <f t="shared" si="109"/>
        <v>183.66</v>
      </c>
      <c r="Y53" s="109">
        <f t="shared" si="110"/>
        <v>45.920000000000016</v>
      </c>
      <c r="Z53" s="92">
        <v>11</v>
      </c>
      <c r="AA53" s="92">
        <v>1844</v>
      </c>
      <c r="AB53" s="93">
        <f t="shared" si="102"/>
        <v>3300</v>
      </c>
      <c r="AC53" s="93">
        <f t="shared" si="103"/>
        <v>1456</v>
      </c>
      <c r="AD53" s="103">
        <f t="shared" si="111"/>
        <v>138.32</v>
      </c>
      <c r="AE53" s="103">
        <f t="shared" si="112"/>
        <v>110.66</v>
      </c>
      <c r="AF53" s="109">
        <f t="shared" si="113"/>
        <v>27.659999999999997</v>
      </c>
      <c r="AG53" s="124">
        <v>17089</v>
      </c>
      <c r="AH53" s="109">
        <f t="shared" si="99"/>
        <v>683.56</v>
      </c>
      <c r="AI53" s="109">
        <f t="shared" si="100"/>
        <v>546.85</v>
      </c>
      <c r="AJ53" s="109">
        <f t="shared" si="101"/>
        <v>136.70999999999992</v>
      </c>
      <c r="AK53" s="125">
        <f t="shared" si="95"/>
        <v>14993.63</v>
      </c>
      <c r="AL53" s="126">
        <f t="shared" si="96"/>
        <v>11994.9</v>
      </c>
      <c r="AM53" s="125">
        <f t="shared" si="97"/>
        <v>2998.729999999999</v>
      </c>
      <c r="AN53" s="127">
        <v>11069</v>
      </c>
      <c r="AO53" s="127">
        <v>11069</v>
      </c>
      <c r="AP53" s="142">
        <v>462.95</v>
      </c>
      <c r="AQ53" s="143">
        <f t="shared" si="98"/>
        <v>462.94999999999965</v>
      </c>
    </row>
    <row r="54" spans="1:43" ht="12.75" customHeight="1">
      <c r="A54" s="67" t="s">
        <v>82</v>
      </c>
      <c r="B54" s="68">
        <v>0.8</v>
      </c>
      <c r="C54" s="68">
        <v>0.8</v>
      </c>
      <c r="D54" s="69">
        <v>37987</v>
      </c>
      <c r="E54" s="69">
        <v>17590</v>
      </c>
      <c r="F54" s="70">
        <v>750</v>
      </c>
      <c r="G54" s="70">
        <v>950</v>
      </c>
      <c r="H54" s="71">
        <f t="shared" si="93"/>
        <v>4520.08</v>
      </c>
      <c r="I54" s="71">
        <f t="shared" si="94"/>
        <v>3616.06</v>
      </c>
      <c r="J54" s="90"/>
      <c r="K54" s="91">
        <f t="shared" si="67"/>
        <v>904.02</v>
      </c>
      <c r="L54" s="92">
        <v>40</v>
      </c>
      <c r="M54" s="92">
        <v>1684</v>
      </c>
      <c r="N54" s="93">
        <f t="shared" si="104"/>
        <v>4000</v>
      </c>
      <c r="O54" s="93">
        <f t="shared" si="105"/>
        <v>2316</v>
      </c>
      <c r="P54" s="71">
        <f t="shared" si="89"/>
        <v>173.7</v>
      </c>
      <c r="Q54" s="71">
        <f t="shared" si="90"/>
        <v>138.96</v>
      </c>
      <c r="R54" s="101">
        <f t="shared" si="91"/>
        <v>34.73999999999998</v>
      </c>
      <c r="S54" s="92">
        <v>40</v>
      </c>
      <c r="T54" s="92">
        <v>5358</v>
      </c>
      <c r="U54" s="102">
        <f t="shared" si="106"/>
        <v>8000</v>
      </c>
      <c r="V54" s="102">
        <f t="shared" si="107"/>
        <v>2642</v>
      </c>
      <c r="W54" s="103">
        <f t="shared" si="108"/>
        <v>198.15</v>
      </c>
      <c r="X54" s="103">
        <f t="shared" si="109"/>
        <v>158.52</v>
      </c>
      <c r="Y54" s="109">
        <f t="shared" si="110"/>
        <v>39.629999999999995</v>
      </c>
      <c r="Z54" s="92">
        <v>14</v>
      </c>
      <c r="AA54" s="92">
        <v>2632</v>
      </c>
      <c r="AB54" s="93">
        <f t="shared" si="102"/>
        <v>4200</v>
      </c>
      <c r="AC54" s="93">
        <f t="shared" si="103"/>
        <v>1568</v>
      </c>
      <c r="AD54" s="103">
        <f t="shared" si="111"/>
        <v>148.96</v>
      </c>
      <c r="AE54" s="103">
        <f t="shared" si="112"/>
        <v>119.17</v>
      </c>
      <c r="AF54" s="109">
        <f t="shared" si="113"/>
        <v>29.790000000000006</v>
      </c>
      <c r="AG54" s="124">
        <v>2372</v>
      </c>
      <c r="AH54" s="109">
        <f t="shared" si="99"/>
        <v>94.88</v>
      </c>
      <c r="AI54" s="109">
        <f t="shared" si="100"/>
        <v>75.9</v>
      </c>
      <c r="AJ54" s="109">
        <f t="shared" si="101"/>
        <v>18.97999999999999</v>
      </c>
      <c r="AK54" s="125">
        <f t="shared" si="95"/>
        <v>5135.7699999999995</v>
      </c>
      <c r="AL54" s="126">
        <f t="shared" si="96"/>
        <v>4108.61</v>
      </c>
      <c r="AM54" s="125">
        <f t="shared" si="97"/>
        <v>1027.16</v>
      </c>
      <c r="AN54" s="127">
        <v>3757</v>
      </c>
      <c r="AO54" s="127">
        <v>3757</v>
      </c>
      <c r="AP54" s="142">
        <v>175.81</v>
      </c>
      <c r="AQ54" s="143">
        <f t="shared" si="98"/>
        <v>175.79999999999967</v>
      </c>
    </row>
    <row r="55" spans="1:43" ht="12.75" customHeight="1">
      <c r="A55" s="67" t="s">
        <v>83</v>
      </c>
      <c r="B55" s="68">
        <v>0.8</v>
      </c>
      <c r="C55" s="68">
        <v>0.8</v>
      </c>
      <c r="D55" s="69">
        <v>32636</v>
      </c>
      <c r="E55" s="69">
        <v>11712</v>
      </c>
      <c r="F55" s="70">
        <v>750</v>
      </c>
      <c r="G55" s="70">
        <v>950</v>
      </c>
      <c r="H55" s="71">
        <f t="shared" si="93"/>
        <v>3560.34</v>
      </c>
      <c r="I55" s="71">
        <f t="shared" si="94"/>
        <v>2848.27</v>
      </c>
      <c r="J55" s="90"/>
      <c r="K55" s="91">
        <f aca="true" t="shared" si="114" ref="K55:K86">H55-I55</f>
        <v>712.0700000000002</v>
      </c>
      <c r="L55" s="92">
        <v>8</v>
      </c>
      <c r="M55" s="92">
        <v>139</v>
      </c>
      <c r="N55" s="93">
        <f t="shared" si="104"/>
        <v>800</v>
      </c>
      <c r="O55" s="93">
        <f t="shared" si="105"/>
        <v>661</v>
      </c>
      <c r="P55" s="71">
        <f t="shared" si="89"/>
        <v>49.58</v>
      </c>
      <c r="Q55" s="71">
        <f t="shared" si="90"/>
        <v>39.66</v>
      </c>
      <c r="R55" s="101">
        <f t="shared" si="91"/>
        <v>9.920000000000002</v>
      </c>
      <c r="S55" s="92">
        <v>2</v>
      </c>
      <c r="T55" s="92">
        <v>322</v>
      </c>
      <c r="U55" s="102">
        <f t="shared" si="106"/>
        <v>400</v>
      </c>
      <c r="V55" s="102">
        <f t="shared" si="107"/>
        <v>78</v>
      </c>
      <c r="W55" s="103">
        <f t="shared" si="108"/>
        <v>5.85</v>
      </c>
      <c r="X55" s="103">
        <f t="shared" si="109"/>
        <v>4.68</v>
      </c>
      <c r="Y55" s="109">
        <f t="shared" si="110"/>
        <v>1.17</v>
      </c>
      <c r="Z55" s="92">
        <v>1</v>
      </c>
      <c r="AA55" s="92">
        <v>98</v>
      </c>
      <c r="AB55" s="93">
        <f t="shared" si="102"/>
        <v>300</v>
      </c>
      <c r="AC55" s="93">
        <f t="shared" si="103"/>
        <v>202</v>
      </c>
      <c r="AD55" s="103">
        <f t="shared" si="111"/>
        <v>19.19</v>
      </c>
      <c r="AE55" s="103">
        <f t="shared" si="112"/>
        <v>15.35</v>
      </c>
      <c r="AF55" s="109">
        <f t="shared" si="113"/>
        <v>3.8400000000000016</v>
      </c>
      <c r="AG55" s="124">
        <v>272</v>
      </c>
      <c r="AH55" s="109">
        <f t="shared" si="99"/>
        <v>10.88</v>
      </c>
      <c r="AI55" s="109">
        <f t="shared" si="100"/>
        <v>8.7</v>
      </c>
      <c r="AJ55" s="109">
        <f t="shared" si="101"/>
        <v>2.1800000000000015</v>
      </c>
      <c r="AK55" s="125">
        <f t="shared" si="95"/>
        <v>3645.84</v>
      </c>
      <c r="AL55" s="126">
        <f t="shared" si="96"/>
        <v>2916.66</v>
      </c>
      <c r="AM55" s="125">
        <f t="shared" si="97"/>
        <v>729.1800000000001</v>
      </c>
      <c r="AN55" s="127">
        <v>2529</v>
      </c>
      <c r="AO55" s="127">
        <v>2529</v>
      </c>
      <c r="AP55" s="142">
        <v>193.83</v>
      </c>
      <c r="AQ55" s="143">
        <f t="shared" si="98"/>
        <v>193.82999999999984</v>
      </c>
    </row>
    <row r="56" spans="1:43" ht="12.75" customHeight="1">
      <c r="A56" s="67" t="s">
        <v>84</v>
      </c>
      <c r="B56" s="68">
        <v>0.2</v>
      </c>
      <c r="C56" s="68">
        <v>0.2</v>
      </c>
      <c r="D56" s="69">
        <v>68668</v>
      </c>
      <c r="E56" s="69">
        <v>27745</v>
      </c>
      <c r="F56" s="70">
        <v>750</v>
      </c>
      <c r="G56" s="70">
        <v>950</v>
      </c>
      <c r="H56" s="71">
        <f t="shared" si="93"/>
        <v>7785.88</v>
      </c>
      <c r="I56" s="71">
        <f t="shared" si="94"/>
        <v>1557.18</v>
      </c>
      <c r="J56" s="90"/>
      <c r="K56" s="91">
        <f t="shared" si="114"/>
        <v>6228.7</v>
      </c>
      <c r="L56" s="92">
        <v>1</v>
      </c>
      <c r="M56" s="92">
        <v>94</v>
      </c>
      <c r="N56" s="93">
        <f t="shared" si="104"/>
        <v>100</v>
      </c>
      <c r="O56" s="93">
        <f t="shared" si="105"/>
        <v>6</v>
      </c>
      <c r="P56" s="71">
        <f t="shared" si="89"/>
        <v>0.45</v>
      </c>
      <c r="Q56" s="71">
        <f t="shared" si="90"/>
        <v>0.09</v>
      </c>
      <c r="R56" s="101">
        <f t="shared" si="91"/>
        <v>0.36</v>
      </c>
      <c r="S56" s="92">
        <v>6</v>
      </c>
      <c r="T56" s="92">
        <v>926</v>
      </c>
      <c r="U56" s="102">
        <f t="shared" si="106"/>
        <v>1200</v>
      </c>
      <c r="V56" s="102">
        <f t="shared" si="107"/>
        <v>274</v>
      </c>
      <c r="W56" s="103">
        <f t="shared" si="108"/>
        <v>20.55</v>
      </c>
      <c r="X56" s="103">
        <f t="shared" si="109"/>
        <v>4.11</v>
      </c>
      <c r="Y56" s="109">
        <f t="shared" si="110"/>
        <v>16.44</v>
      </c>
      <c r="Z56" s="92"/>
      <c r="AA56" s="92"/>
      <c r="AB56" s="93"/>
      <c r="AC56" s="93"/>
      <c r="AD56" s="103"/>
      <c r="AE56" s="103"/>
      <c r="AF56" s="109"/>
      <c r="AG56" s="124">
        <v>1031</v>
      </c>
      <c r="AH56" s="109">
        <f t="shared" si="99"/>
        <v>41.24</v>
      </c>
      <c r="AI56" s="109">
        <f t="shared" si="100"/>
        <v>8.25</v>
      </c>
      <c r="AJ56" s="109">
        <f t="shared" si="101"/>
        <v>32.99</v>
      </c>
      <c r="AK56" s="125">
        <f t="shared" si="95"/>
        <v>7848.12</v>
      </c>
      <c r="AL56" s="126">
        <f t="shared" si="96"/>
        <v>1569.6299999999999</v>
      </c>
      <c r="AM56" s="125">
        <f t="shared" si="97"/>
        <v>6278.489999999999</v>
      </c>
      <c r="AN56" s="127">
        <v>1397</v>
      </c>
      <c r="AO56" s="127">
        <v>1397</v>
      </c>
      <c r="AP56" s="142">
        <v>86.31</v>
      </c>
      <c r="AQ56" s="143">
        <f t="shared" si="98"/>
        <v>86.31999999999988</v>
      </c>
    </row>
    <row r="57" spans="1:43" ht="12.75" customHeight="1">
      <c r="A57" s="67" t="s">
        <v>85</v>
      </c>
      <c r="B57" s="68">
        <v>0.2</v>
      </c>
      <c r="C57" s="68">
        <v>0.2</v>
      </c>
      <c r="D57" s="69">
        <v>192920</v>
      </c>
      <c r="E57" s="69">
        <v>74165</v>
      </c>
      <c r="F57" s="70">
        <v>750</v>
      </c>
      <c r="G57" s="70">
        <v>950</v>
      </c>
      <c r="H57" s="71">
        <f t="shared" si="93"/>
        <v>21514.68</v>
      </c>
      <c r="I57" s="71">
        <f t="shared" si="94"/>
        <v>4302.94</v>
      </c>
      <c r="J57" s="90"/>
      <c r="K57" s="91">
        <f t="shared" si="114"/>
        <v>17211.74</v>
      </c>
      <c r="L57" s="92">
        <v>8</v>
      </c>
      <c r="M57" s="92">
        <v>629</v>
      </c>
      <c r="N57" s="93">
        <f t="shared" si="104"/>
        <v>800</v>
      </c>
      <c r="O57" s="93">
        <f t="shared" si="105"/>
        <v>171</v>
      </c>
      <c r="P57" s="71">
        <f t="shared" si="89"/>
        <v>12.83</v>
      </c>
      <c r="Q57" s="71">
        <f t="shared" si="90"/>
        <v>2.57</v>
      </c>
      <c r="R57" s="101">
        <f t="shared" si="91"/>
        <v>10.26</v>
      </c>
      <c r="S57" s="92">
        <v>37</v>
      </c>
      <c r="T57" s="92">
        <v>5682</v>
      </c>
      <c r="U57" s="102">
        <f t="shared" si="106"/>
        <v>7400</v>
      </c>
      <c r="V57" s="102">
        <f t="shared" si="107"/>
        <v>1718</v>
      </c>
      <c r="W57" s="103">
        <f t="shared" si="108"/>
        <v>128.85</v>
      </c>
      <c r="X57" s="103">
        <f t="shared" si="109"/>
        <v>25.77</v>
      </c>
      <c r="Y57" s="109">
        <f t="shared" si="110"/>
        <v>103.08</v>
      </c>
      <c r="Z57" s="92">
        <v>1</v>
      </c>
      <c r="AA57" s="92">
        <v>226</v>
      </c>
      <c r="AB57" s="93">
        <f t="shared" si="102"/>
        <v>300</v>
      </c>
      <c r="AC57" s="93">
        <f t="shared" si="103"/>
        <v>74</v>
      </c>
      <c r="AD57" s="103">
        <f t="shared" si="111"/>
        <v>7.03</v>
      </c>
      <c r="AE57" s="103">
        <f t="shared" si="112"/>
        <v>1.41</v>
      </c>
      <c r="AF57" s="109">
        <f t="shared" si="113"/>
        <v>5.62</v>
      </c>
      <c r="AG57" s="124">
        <v>14234</v>
      </c>
      <c r="AH57" s="109">
        <f t="shared" si="99"/>
        <v>569.36</v>
      </c>
      <c r="AI57" s="109">
        <f t="shared" si="100"/>
        <v>113.87</v>
      </c>
      <c r="AJ57" s="109">
        <f t="shared" si="101"/>
        <v>455.49</v>
      </c>
      <c r="AK57" s="125">
        <f t="shared" si="95"/>
        <v>22232.75</v>
      </c>
      <c r="AL57" s="126">
        <f t="shared" si="96"/>
        <v>4446.5599999999995</v>
      </c>
      <c r="AM57" s="125">
        <f t="shared" si="97"/>
        <v>17786.190000000002</v>
      </c>
      <c r="AN57" s="127">
        <v>3987</v>
      </c>
      <c r="AO57" s="127">
        <v>3987</v>
      </c>
      <c r="AP57" s="142">
        <v>229.78</v>
      </c>
      <c r="AQ57" s="143">
        <f t="shared" si="98"/>
        <v>229.7799999999995</v>
      </c>
    </row>
    <row r="58" spans="1:43" ht="12.75" customHeight="1">
      <c r="A58" s="67" t="s">
        <v>86</v>
      </c>
      <c r="B58" s="68">
        <v>0.6</v>
      </c>
      <c r="C58" s="68">
        <v>0.6</v>
      </c>
      <c r="D58" s="69">
        <v>145362</v>
      </c>
      <c r="E58" s="69">
        <v>56278</v>
      </c>
      <c r="F58" s="70">
        <v>750</v>
      </c>
      <c r="G58" s="70">
        <v>950</v>
      </c>
      <c r="H58" s="71">
        <f t="shared" si="93"/>
        <v>16248.56</v>
      </c>
      <c r="I58" s="71">
        <f t="shared" si="94"/>
        <v>9749.14</v>
      </c>
      <c r="J58" s="90"/>
      <c r="K58" s="91">
        <f t="shared" si="114"/>
        <v>6499.42</v>
      </c>
      <c r="L58" s="92">
        <v>25</v>
      </c>
      <c r="M58" s="92">
        <v>1361</v>
      </c>
      <c r="N58" s="93">
        <f t="shared" si="104"/>
        <v>2500</v>
      </c>
      <c r="O58" s="93">
        <f t="shared" si="105"/>
        <v>1139</v>
      </c>
      <c r="P58" s="71">
        <f t="shared" si="89"/>
        <v>85.43</v>
      </c>
      <c r="Q58" s="71">
        <f t="shared" si="90"/>
        <v>51.26</v>
      </c>
      <c r="R58" s="101">
        <f t="shared" si="91"/>
        <v>34.17000000000001</v>
      </c>
      <c r="S58" s="92">
        <v>69</v>
      </c>
      <c r="T58" s="92">
        <v>10171</v>
      </c>
      <c r="U58" s="102">
        <f t="shared" si="106"/>
        <v>13800</v>
      </c>
      <c r="V58" s="102">
        <f t="shared" si="107"/>
        <v>3629</v>
      </c>
      <c r="W58" s="103">
        <f t="shared" si="108"/>
        <v>272.18</v>
      </c>
      <c r="X58" s="103">
        <f t="shared" si="109"/>
        <v>163.31</v>
      </c>
      <c r="Y58" s="109">
        <f t="shared" si="110"/>
        <v>108.87</v>
      </c>
      <c r="Z58" s="92">
        <v>7</v>
      </c>
      <c r="AA58" s="92">
        <v>1525</v>
      </c>
      <c r="AB58" s="93">
        <f t="shared" si="102"/>
        <v>2100</v>
      </c>
      <c r="AC58" s="93">
        <f t="shared" si="103"/>
        <v>575</v>
      </c>
      <c r="AD58" s="103">
        <f t="shared" si="111"/>
        <v>54.63</v>
      </c>
      <c r="AE58" s="103">
        <f t="shared" si="112"/>
        <v>32.78</v>
      </c>
      <c r="AF58" s="109">
        <f t="shared" si="113"/>
        <v>21.85</v>
      </c>
      <c r="AG58" s="124">
        <v>12738</v>
      </c>
      <c r="AH58" s="109">
        <f t="shared" si="99"/>
        <v>509.52</v>
      </c>
      <c r="AI58" s="109">
        <f t="shared" si="100"/>
        <v>305.71</v>
      </c>
      <c r="AJ58" s="109">
        <f t="shared" si="101"/>
        <v>203.81</v>
      </c>
      <c r="AK58" s="125">
        <f t="shared" si="95"/>
        <v>17170.32</v>
      </c>
      <c r="AL58" s="126">
        <f t="shared" si="96"/>
        <v>10302.199999999999</v>
      </c>
      <c r="AM58" s="125">
        <f t="shared" si="97"/>
        <v>6868.120000000001</v>
      </c>
      <c r="AN58" s="127">
        <v>9068</v>
      </c>
      <c r="AO58" s="127">
        <v>9068</v>
      </c>
      <c r="AP58" s="142">
        <v>617.1</v>
      </c>
      <c r="AQ58" s="143">
        <f t="shared" si="98"/>
        <v>617.0999999999989</v>
      </c>
    </row>
    <row r="59" spans="1:43" s="33" customFormat="1" ht="12.75" customHeight="1">
      <c r="A59" s="67" t="s">
        <v>87</v>
      </c>
      <c r="B59" s="68">
        <v>0.4</v>
      </c>
      <c r="C59" s="68">
        <v>0.4</v>
      </c>
      <c r="D59" s="69">
        <v>22062</v>
      </c>
      <c r="E59" s="69">
        <v>8711</v>
      </c>
      <c r="F59" s="70">
        <v>750</v>
      </c>
      <c r="G59" s="70">
        <v>950</v>
      </c>
      <c r="H59" s="71">
        <f t="shared" si="93"/>
        <v>2482.2</v>
      </c>
      <c r="I59" s="71">
        <f t="shared" si="94"/>
        <v>992.88</v>
      </c>
      <c r="J59" s="90"/>
      <c r="K59" s="91">
        <f t="shared" si="114"/>
        <v>1489.3199999999997</v>
      </c>
      <c r="L59" s="92">
        <v>2</v>
      </c>
      <c r="M59" s="92">
        <v>170</v>
      </c>
      <c r="N59" s="93">
        <f t="shared" si="104"/>
        <v>200</v>
      </c>
      <c r="O59" s="93">
        <f t="shared" si="105"/>
        <v>30</v>
      </c>
      <c r="P59" s="71">
        <f t="shared" si="89"/>
        <v>2.25</v>
      </c>
      <c r="Q59" s="71">
        <f t="shared" si="90"/>
        <v>0.9</v>
      </c>
      <c r="R59" s="101">
        <f t="shared" si="91"/>
        <v>1.35</v>
      </c>
      <c r="S59" s="92">
        <v>16</v>
      </c>
      <c r="T59" s="92">
        <v>2505</v>
      </c>
      <c r="U59" s="102">
        <f t="shared" si="106"/>
        <v>3200</v>
      </c>
      <c r="V59" s="102">
        <f t="shared" si="107"/>
        <v>695</v>
      </c>
      <c r="W59" s="103">
        <f t="shared" si="108"/>
        <v>52.13</v>
      </c>
      <c r="X59" s="103">
        <f t="shared" si="109"/>
        <v>20.85</v>
      </c>
      <c r="Y59" s="109">
        <f t="shared" si="110"/>
        <v>31.28</v>
      </c>
      <c r="Z59" s="92"/>
      <c r="AA59" s="92"/>
      <c r="AB59" s="93"/>
      <c r="AC59" s="93"/>
      <c r="AD59" s="103"/>
      <c r="AE59" s="103"/>
      <c r="AF59" s="109"/>
      <c r="AG59" s="124">
        <v>1063</v>
      </c>
      <c r="AH59" s="109">
        <f t="shared" si="99"/>
        <v>42.52</v>
      </c>
      <c r="AI59" s="109">
        <f t="shared" si="100"/>
        <v>17.01</v>
      </c>
      <c r="AJ59" s="109">
        <f t="shared" si="101"/>
        <v>25.51</v>
      </c>
      <c r="AK59" s="125">
        <f t="shared" si="95"/>
        <v>2579.1</v>
      </c>
      <c r="AL59" s="126">
        <f t="shared" si="96"/>
        <v>1031.6399999999999</v>
      </c>
      <c r="AM59" s="125">
        <f t="shared" si="97"/>
        <v>1547.4599999999996</v>
      </c>
      <c r="AN59" s="127">
        <v>893</v>
      </c>
      <c r="AO59" s="127">
        <v>893</v>
      </c>
      <c r="AP59" s="142">
        <v>69.32</v>
      </c>
      <c r="AQ59" s="143">
        <f t="shared" si="98"/>
        <v>69.31999999999988</v>
      </c>
    </row>
    <row r="60" spans="1:43" ht="12.75" customHeight="1">
      <c r="A60" s="61" t="s">
        <v>88</v>
      </c>
      <c r="B60" s="62"/>
      <c r="C60" s="62"/>
      <c r="D60" s="64">
        <f>SUM(D61:D77)</f>
        <v>420424</v>
      </c>
      <c r="E60" s="64">
        <f>SUM(E61:E77)</f>
        <v>185034</v>
      </c>
      <c r="F60" s="70"/>
      <c r="G60" s="70"/>
      <c r="H60" s="64">
        <f aca="true" t="shared" si="115" ref="H60:M60">SUM(H61:H77)</f>
        <v>49110.06999999999</v>
      </c>
      <c r="I60" s="64">
        <f t="shared" si="115"/>
        <v>31689.91999999999</v>
      </c>
      <c r="J60" s="64">
        <f t="shared" si="115"/>
        <v>582.22</v>
      </c>
      <c r="K60" s="64">
        <f t="shared" si="115"/>
        <v>17420.15</v>
      </c>
      <c r="L60" s="94">
        <f t="shared" si="115"/>
        <v>232</v>
      </c>
      <c r="M60" s="94">
        <f t="shared" si="115"/>
        <v>9799</v>
      </c>
      <c r="N60" s="64">
        <f aca="true" t="shared" si="116" ref="N60:AQ60">SUM(N61:N77)</f>
        <v>23200</v>
      </c>
      <c r="O60" s="64">
        <f t="shared" si="116"/>
        <v>13401</v>
      </c>
      <c r="P60" s="64">
        <f t="shared" si="116"/>
        <v>1005.11</v>
      </c>
      <c r="Q60" s="64">
        <f t="shared" si="116"/>
        <v>792.75</v>
      </c>
      <c r="R60" s="64">
        <f t="shared" si="116"/>
        <v>212.35999999999999</v>
      </c>
      <c r="S60" s="94">
        <f t="shared" si="116"/>
        <v>242</v>
      </c>
      <c r="T60" s="94">
        <f t="shared" si="116"/>
        <v>35358</v>
      </c>
      <c r="U60" s="64">
        <f t="shared" si="116"/>
        <v>48400</v>
      </c>
      <c r="V60" s="94">
        <f t="shared" si="116"/>
        <v>13042</v>
      </c>
      <c r="W60" s="64">
        <f t="shared" si="116"/>
        <v>978.18</v>
      </c>
      <c r="X60" s="64">
        <f t="shared" si="116"/>
        <v>686.3199999999999</v>
      </c>
      <c r="Y60" s="64">
        <f t="shared" si="116"/>
        <v>291.86</v>
      </c>
      <c r="Z60" s="94">
        <f t="shared" si="116"/>
        <v>34</v>
      </c>
      <c r="AA60" s="94">
        <f t="shared" si="116"/>
        <v>6758</v>
      </c>
      <c r="AB60" s="64">
        <f t="shared" si="116"/>
        <v>10200</v>
      </c>
      <c r="AC60" s="64">
        <f t="shared" si="116"/>
        <v>3442</v>
      </c>
      <c r="AD60" s="64">
        <f t="shared" si="116"/>
        <v>327.02</v>
      </c>
      <c r="AE60" s="64">
        <f t="shared" si="116"/>
        <v>249.77</v>
      </c>
      <c r="AF60" s="64">
        <f t="shared" si="116"/>
        <v>77.25</v>
      </c>
      <c r="AG60" s="94">
        <f t="shared" si="116"/>
        <v>30501</v>
      </c>
      <c r="AH60" s="64">
        <f t="shared" si="116"/>
        <v>1220.0400000000002</v>
      </c>
      <c r="AI60" s="64">
        <f t="shared" si="116"/>
        <v>853.76</v>
      </c>
      <c r="AJ60" s="64">
        <f t="shared" si="116"/>
        <v>366.28</v>
      </c>
      <c r="AK60" s="62">
        <f t="shared" si="116"/>
        <v>52640.42</v>
      </c>
      <c r="AL60" s="62">
        <f t="shared" si="116"/>
        <v>34272.52</v>
      </c>
      <c r="AM60" s="62">
        <f t="shared" si="116"/>
        <v>18367.900000000005</v>
      </c>
      <c r="AN60" s="128">
        <f t="shared" si="116"/>
        <v>30899</v>
      </c>
      <c r="AO60" s="128">
        <f t="shared" si="116"/>
        <v>27346</v>
      </c>
      <c r="AP60" s="140">
        <v>341.01</v>
      </c>
      <c r="AQ60" s="132">
        <f>SUM(AQ61:AQ77)</f>
        <v>3032.510000000002</v>
      </c>
    </row>
    <row r="61" spans="1:43" ht="12.75" customHeight="1">
      <c r="A61" s="67" t="s">
        <v>40</v>
      </c>
      <c r="B61" s="68">
        <v>0.4</v>
      </c>
      <c r="C61" s="68">
        <v>0.4</v>
      </c>
      <c r="D61" s="69">
        <v>9671</v>
      </c>
      <c r="E61" s="69">
        <v>25445</v>
      </c>
      <c r="F61" s="70">
        <v>750</v>
      </c>
      <c r="G61" s="70">
        <v>950</v>
      </c>
      <c r="H61" s="71">
        <f>ROUND((D61*F61+E61*G61)/10000,2)</f>
        <v>3142.6</v>
      </c>
      <c r="I61" s="71">
        <f>ROUND((350*D61+550*E61)*B61/10000+400*(D61+E61)*C61/10000,2)</f>
        <v>1257.04</v>
      </c>
      <c r="J61" s="90"/>
      <c r="K61" s="91">
        <f t="shared" si="114"/>
        <v>1885.56</v>
      </c>
      <c r="L61" s="93"/>
      <c r="M61" s="93"/>
      <c r="N61" s="93"/>
      <c r="O61" s="93"/>
      <c r="P61" s="71"/>
      <c r="Q61" s="71"/>
      <c r="R61" s="101"/>
      <c r="S61" s="93"/>
      <c r="T61" s="93"/>
      <c r="U61" s="102"/>
      <c r="V61" s="102"/>
      <c r="W61" s="103"/>
      <c r="X61" s="103"/>
      <c r="Y61" s="109"/>
      <c r="Z61" s="93"/>
      <c r="AA61" s="93"/>
      <c r="AB61" s="93"/>
      <c r="AC61" s="93"/>
      <c r="AD61" s="103"/>
      <c r="AE61" s="103"/>
      <c r="AF61" s="109"/>
      <c r="AG61" s="124"/>
      <c r="AH61" s="109"/>
      <c r="AI61" s="109"/>
      <c r="AJ61" s="109"/>
      <c r="AK61" s="125">
        <f>H61+P61+AH61+W61+AD61</f>
        <v>3142.6</v>
      </c>
      <c r="AL61" s="126">
        <f>Q61+AI61+I61+X61+AE61</f>
        <v>1257.04</v>
      </c>
      <c r="AM61" s="125">
        <f>K61+R61+AJ61+Y61+AF61</f>
        <v>1885.56</v>
      </c>
      <c r="AN61" s="127">
        <v>1127</v>
      </c>
      <c r="AO61" s="128"/>
      <c r="AP61" s="142">
        <v>65.02</v>
      </c>
      <c r="AQ61" s="143">
        <f>AL61-AN61-AP61</f>
        <v>65.01999999999997</v>
      </c>
    </row>
    <row r="62" spans="1:43" ht="12.75" customHeight="1">
      <c r="A62" s="67" t="s">
        <v>89</v>
      </c>
      <c r="B62" s="68">
        <v>0.4</v>
      </c>
      <c r="C62" s="68">
        <v>0.4</v>
      </c>
      <c r="D62" s="69">
        <v>41755</v>
      </c>
      <c r="E62" s="69">
        <v>10204</v>
      </c>
      <c r="F62" s="70">
        <v>750</v>
      </c>
      <c r="G62" s="70">
        <v>950</v>
      </c>
      <c r="H62" s="71">
        <f aca="true" t="shared" si="117" ref="H62:H77">ROUND((D62*F62+E62*G62)/10000,2)</f>
        <v>4101.01</v>
      </c>
      <c r="I62" s="71">
        <f aca="true" t="shared" si="118" ref="I62:I77">ROUND((350*D62+550*E62)*B62/10000+400*(D62+E62)*C62/10000,2)</f>
        <v>1640.4</v>
      </c>
      <c r="J62" s="90"/>
      <c r="K62" s="91">
        <f t="shared" si="114"/>
        <v>2460.61</v>
      </c>
      <c r="L62" s="93">
        <v>15</v>
      </c>
      <c r="M62" s="93">
        <v>1129</v>
      </c>
      <c r="N62" s="93">
        <f>L62*100</f>
        <v>1500</v>
      </c>
      <c r="O62" s="93">
        <f>N62-M62</f>
        <v>371</v>
      </c>
      <c r="P62" s="71">
        <f t="shared" si="89"/>
        <v>27.83</v>
      </c>
      <c r="Q62" s="71">
        <f t="shared" si="90"/>
        <v>11.13</v>
      </c>
      <c r="R62" s="101">
        <f t="shared" si="91"/>
        <v>16.699999999999996</v>
      </c>
      <c r="S62" s="93">
        <v>12</v>
      </c>
      <c r="T62" s="93">
        <v>1588</v>
      </c>
      <c r="U62" s="102">
        <f>S62*200</f>
        <v>2400</v>
      </c>
      <c r="V62" s="102">
        <f>U62-T62</f>
        <v>812</v>
      </c>
      <c r="W62" s="103">
        <f>ROUND(V62*750/10000,2)</f>
        <v>60.9</v>
      </c>
      <c r="X62" s="103">
        <f>ROUND(W62*C62,2)</f>
        <v>24.36</v>
      </c>
      <c r="Y62" s="109">
        <f>W62-X62</f>
        <v>36.54</v>
      </c>
      <c r="Z62" s="93">
        <v>4</v>
      </c>
      <c r="AA62" s="93">
        <v>733</v>
      </c>
      <c r="AB62" s="93">
        <f>Z62*300</f>
        <v>1200</v>
      </c>
      <c r="AC62" s="93">
        <f>AB62-AA62</f>
        <v>467</v>
      </c>
      <c r="AD62" s="103">
        <f>ROUND(AC62*950/10000,2)</f>
        <v>44.37</v>
      </c>
      <c r="AE62" s="103">
        <f>ROUND(AD62*C62,2)</f>
        <v>17.75</v>
      </c>
      <c r="AF62" s="109">
        <f>AD62-AE62</f>
        <v>26.619999999999997</v>
      </c>
      <c r="AG62" s="124">
        <v>134</v>
      </c>
      <c r="AH62" s="109">
        <f>ROUND(AG62*400/10000,2)</f>
        <v>5.36</v>
      </c>
      <c r="AI62" s="109">
        <f>ROUND(AH62*B62,2)</f>
        <v>2.14</v>
      </c>
      <c r="AJ62" s="109">
        <f>AH62-AI62</f>
        <v>3.22</v>
      </c>
      <c r="AK62" s="125">
        <f>H62+P62+AH62+W62+AD62</f>
        <v>4239.469999999999</v>
      </c>
      <c r="AL62" s="126">
        <f>Q62+AI62+I62+X62+AE62</f>
        <v>1695.78</v>
      </c>
      <c r="AM62" s="125">
        <f>K62+R62+AJ62+Y62+AF62</f>
        <v>2543.6899999999996</v>
      </c>
      <c r="AN62" s="127">
        <v>1499</v>
      </c>
      <c r="AO62" s="127"/>
      <c r="AP62" s="142">
        <v>98.39</v>
      </c>
      <c r="AQ62" s="143">
        <f aca="true" t="shared" si="119" ref="AQ62:AQ77">AL62-AN62-AP62</f>
        <v>98.38999999999997</v>
      </c>
    </row>
    <row r="63" spans="1:43" ht="12.75" customHeight="1">
      <c r="A63" s="67" t="s">
        <v>90</v>
      </c>
      <c r="B63" s="68">
        <v>0.4</v>
      </c>
      <c r="C63" s="68">
        <v>0.4</v>
      </c>
      <c r="D63" s="69">
        <v>28720</v>
      </c>
      <c r="E63" s="69">
        <v>5284</v>
      </c>
      <c r="F63" s="70">
        <v>750</v>
      </c>
      <c r="G63" s="70">
        <v>950</v>
      </c>
      <c r="H63" s="71">
        <f t="shared" si="117"/>
        <v>2655.98</v>
      </c>
      <c r="I63" s="71">
        <f t="shared" si="118"/>
        <v>1062.39</v>
      </c>
      <c r="J63" s="90"/>
      <c r="K63" s="91">
        <f t="shared" si="114"/>
        <v>1593.59</v>
      </c>
      <c r="L63" s="93"/>
      <c r="M63" s="93"/>
      <c r="N63" s="93"/>
      <c r="O63" s="93"/>
      <c r="P63" s="71"/>
      <c r="Q63" s="71"/>
      <c r="R63" s="101"/>
      <c r="S63" s="93">
        <v>1</v>
      </c>
      <c r="T63" s="93">
        <v>198</v>
      </c>
      <c r="U63" s="102">
        <f>S63*200</f>
        <v>200</v>
      </c>
      <c r="V63" s="102">
        <f aca="true" t="shared" si="120" ref="V63:V77">U63-T63</f>
        <v>2</v>
      </c>
      <c r="W63" s="103">
        <f aca="true" t="shared" si="121" ref="W63:W77">ROUND(V63*750/10000,2)</f>
        <v>0.15</v>
      </c>
      <c r="X63" s="103">
        <f aca="true" t="shared" si="122" ref="X63:X77">ROUND(W63*C63,2)</f>
        <v>0.06</v>
      </c>
      <c r="Y63" s="109">
        <f aca="true" t="shared" si="123" ref="Y63:Y77">W63-X63</f>
        <v>0.09</v>
      </c>
      <c r="Z63" s="93"/>
      <c r="AA63" s="93"/>
      <c r="AB63" s="93"/>
      <c r="AC63" s="93"/>
      <c r="AD63" s="103"/>
      <c r="AE63" s="103"/>
      <c r="AF63" s="109"/>
      <c r="AG63" s="124">
        <v>1042</v>
      </c>
      <c r="AH63" s="109">
        <f aca="true" t="shared" si="124" ref="AH63:AH77">ROUND(AG63*400/10000,2)</f>
        <v>41.68</v>
      </c>
      <c r="AI63" s="109">
        <f aca="true" t="shared" si="125" ref="AI63:AI77">ROUND(AH63*B63,2)</f>
        <v>16.67</v>
      </c>
      <c r="AJ63" s="109">
        <f aca="true" t="shared" si="126" ref="AJ63:AJ77">AH63-AI63</f>
        <v>25.009999999999998</v>
      </c>
      <c r="AK63" s="125">
        <f aca="true" t="shared" si="127" ref="AK63:AK78">H63+P63+AH63+W63+AD63</f>
        <v>2697.81</v>
      </c>
      <c r="AL63" s="126">
        <f aca="true" t="shared" si="128" ref="AL63:AL78">Q63+AI63+I63+X63+AE63</f>
        <v>1079.1200000000001</v>
      </c>
      <c r="AM63" s="125">
        <f aca="true" t="shared" si="129" ref="AM63:AM78">K63+R63+AJ63+Y63+AF63</f>
        <v>1618.6899999999998</v>
      </c>
      <c r="AN63" s="127">
        <v>910</v>
      </c>
      <c r="AO63" s="127"/>
      <c r="AP63" s="142">
        <v>84.56</v>
      </c>
      <c r="AQ63" s="143">
        <f t="shared" si="119"/>
        <v>84.56000000000012</v>
      </c>
    </row>
    <row r="64" spans="1:43" ht="12.75" customHeight="1">
      <c r="A64" s="67" t="s">
        <v>91</v>
      </c>
      <c r="B64" s="68">
        <v>0.8</v>
      </c>
      <c r="C64" s="68">
        <v>0.8</v>
      </c>
      <c r="D64" s="69">
        <v>30454</v>
      </c>
      <c r="E64" s="69">
        <v>14821</v>
      </c>
      <c r="F64" s="70">
        <v>750</v>
      </c>
      <c r="G64" s="70">
        <v>950</v>
      </c>
      <c r="H64" s="71">
        <f t="shared" si="117"/>
        <v>3692.05</v>
      </c>
      <c r="I64" s="71">
        <f t="shared" si="118"/>
        <v>2953.64</v>
      </c>
      <c r="J64" s="90"/>
      <c r="K64" s="91">
        <f t="shared" si="114"/>
        <v>738.4100000000003</v>
      </c>
      <c r="L64" s="93">
        <v>45</v>
      </c>
      <c r="M64" s="93">
        <v>1182</v>
      </c>
      <c r="N64" s="93">
        <f>L64*100</f>
        <v>4500</v>
      </c>
      <c r="O64" s="93">
        <f>N64-M64</f>
        <v>3318</v>
      </c>
      <c r="P64" s="71">
        <f t="shared" si="89"/>
        <v>248.85</v>
      </c>
      <c r="Q64" s="71">
        <f t="shared" si="90"/>
        <v>199.08</v>
      </c>
      <c r="R64" s="101">
        <f t="shared" si="91"/>
        <v>49.76999999999998</v>
      </c>
      <c r="S64" s="93">
        <v>27</v>
      </c>
      <c r="T64" s="93">
        <v>3640</v>
      </c>
      <c r="U64" s="102">
        <f aca="true" t="shared" si="130" ref="U64:U78">S64*200</f>
        <v>5400</v>
      </c>
      <c r="V64" s="102">
        <f t="shared" si="120"/>
        <v>1760</v>
      </c>
      <c r="W64" s="103">
        <f t="shared" si="121"/>
        <v>132</v>
      </c>
      <c r="X64" s="103">
        <f t="shared" si="122"/>
        <v>105.6</v>
      </c>
      <c r="Y64" s="109">
        <f t="shared" si="123"/>
        <v>26.400000000000006</v>
      </c>
      <c r="Z64" s="93"/>
      <c r="AA64" s="93"/>
      <c r="AB64" s="93"/>
      <c r="AC64" s="93"/>
      <c r="AD64" s="103"/>
      <c r="AE64" s="103"/>
      <c r="AF64" s="109"/>
      <c r="AG64" s="124">
        <v>3082</v>
      </c>
      <c r="AH64" s="109">
        <f t="shared" si="124"/>
        <v>123.28</v>
      </c>
      <c r="AI64" s="109">
        <f t="shared" si="125"/>
        <v>98.62</v>
      </c>
      <c r="AJ64" s="109">
        <f t="shared" si="126"/>
        <v>24.659999999999997</v>
      </c>
      <c r="AK64" s="125">
        <f t="shared" si="127"/>
        <v>4196.18</v>
      </c>
      <c r="AL64" s="126">
        <f t="shared" si="128"/>
        <v>3356.94</v>
      </c>
      <c r="AM64" s="125">
        <f t="shared" si="129"/>
        <v>839.2400000000002</v>
      </c>
      <c r="AN64" s="127">
        <v>3100</v>
      </c>
      <c r="AO64" s="127">
        <v>3100</v>
      </c>
      <c r="AP64" s="142"/>
      <c r="AQ64" s="143">
        <f t="shared" si="119"/>
        <v>256.94000000000005</v>
      </c>
    </row>
    <row r="65" spans="1:43" ht="12.75" customHeight="1">
      <c r="A65" s="67" t="s">
        <v>92</v>
      </c>
      <c r="B65" s="68">
        <v>0.8</v>
      </c>
      <c r="C65" s="68">
        <v>0.8</v>
      </c>
      <c r="D65" s="69">
        <v>59180</v>
      </c>
      <c r="E65" s="69">
        <v>26379</v>
      </c>
      <c r="F65" s="70">
        <v>750</v>
      </c>
      <c r="G65" s="70">
        <v>950</v>
      </c>
      <c r="H65" s="71">
        <f t="shared" si="117"/>
        <v>6944.51</v>
      </c>
      <c r="I65" s="71">
        <f t="shared" si="118"/>
        <v>5555.6</v>
      </c>
      <c r="J65" s="90"/>
      <c r="K65" s="91">
        <f t="shared" si="114"/>
        <v>1388.9099999999999</v>
      </c>
      <c r="L65" s="93">
        <v>11</v>
      </c>
      <c r="M65" s="93">
        <v>644</v>
      </c>
      <c r="N65" s="93">
        <f aca="true" t="shared" si="131" ref="N65:N75">L65*100</f>
        <v>1100</v>
      </c>
      <c r="O65" s="93">
        <f aca="true" t="shared" si="132" ref="O65:O75">N65-M65</f>
        <v>456</v>
      </c>
      <c r="P65" s="71">
        <f t="shared" si="89"/>
        <v>34.2</v>
      </c>
      <c r="Q65" s="71">
        <f t="shared" si="90"/>
        <v>27.36</v>
      </c>
      <c r="R65" s="101">
        <f t="shared" si="91"/>
        <v>6.840000000000003</v>
      </c>
      <c r="S65" s="93">
        <v>38</v>
      </c>
      <c r="T65" s="93">
        <v>5649</v>
      </c>
      <c r="U65" s="102">
        <f t="shared" si="130"/>
        <v>7600</v>
      </c>
      <c r="V65" s="102">
        <f t="shared" si="120"/>
        <v>1951</v>
      </c>
      <c r="W65" s="103">
        <f t="shared" si="121"/>
        <v>146.33</v>
      </c>
      <c r="X65" s="103">
        <f t="shared" si="122"/>
        <v>117.06</v>
      </c>
      <c r="Y65" s="109">
        <f t="shared" si="123"/>
        <v>29.27000000000001</v>
      </c>
      <c r="Z65" s="93">
        <v>8</v>
      </c>
      <c r="AA65" s="93">
        <v>1669</v>
      </c>
      <c r="AB65" s="93">
        <f aca="true" t="shared" si="133" ref="AB63:AB74">Z65*300</f>
        <v>2400</v>
      </c>
      <c r="AC65" s="93">
        <f aca="true" t="shared" si="134" ref="AC63:AC74">AB65-AA65</f>
        <v>731</v>
      </c>
      <c r="AD65" s="103">
        <f>ROUND(AC65*950/10000,2)</f>
        <v>69.45</v>
      </c>
      <c r="AE65" s="103">
        <f>ROUND(AD65*C65,2)</f>
        <v>55.56</v>
      </c>
      <c r="AF65" s="109">
        <f>AD65-AE65</f>
        <v>13.89</v>
      </c>
      <c r="AG65" s="124">
        <v>4608</v>
      </c>
      <c r="AH65" s="109">
        <f t="shared" si="124"/>
        <v>184.32</v>
      </c>
      <c r="AI65" s="109">
        <f t="shared" si="125"/>
        <v>147.46</v>
      </c>
      <c r="AJ65" s="109">
        <f t="shared" si="126"/>
        <v>36.859999999999985</v>
      </c>
      <c r="AK65" s="125">
        <f t="shared" si="127"/>
        <v>7378.8099999999995</v>
      </c>
      <c r="AL65" s="126">
        <f t="shared" si="128"/>
        <v>5903.040000000001</v>
      </c>
      <c r="AM65" s="125">
        <f t="shared" si="129"/>
        <v>1475.7699999999998</v>
      </c>
      <c r="AN65" s="127">
        <v>5174</v>
      </c>
      <c r="AO65" s="127">
        <v>5174</v>
      </c>
      <c r="AP65" s="142"/>
      <c r="AQ65" s="143">
        <f t="shared" si="119"/>
        <v>729.0400000000009</v>
      </c>
    </row>
    <row r="66" spans="1:43" ht="12.75" customHeight="1">
      <c r="A66" s="146" t="s">
        <v>93</v>
      </c>
      <c r="B66" s="68">
        <v>0.8</v>
      </c>
      <c r="C66" s="68">
        <v>0.8</v>
      </c>
      <c r="D66" s="69">
        <v>16191</v>
      </c>
      <c r="E66" s="69">
        <v>5477</v>
      </c>
      <c r="F66" s="70">
        <v>750</v>
      </c>
      <c r="G66" s="70">
        <v>950</v>
      </c>
      <c r="H66" s="71">
        <f t="shared" si="117"/>
        <v>1734.64</v>
      </c>
      <c r="I66" s="71">
        <f t="shared" si="118"/>
        <v>1387.71</v>
      </c>
      <c r="J66" s="90"/>
      <c r="K66" s="91">
        <f t="shared" si="114"/>
        <v>346.93000000000006</v>
      </c>
      <c r="L66" s="93">
        <v>2</v>
      </c>
      <c r="M66" s="93">
        <v>126</v>
      </c>
      <c r="N66" s="93">
        <f t="shared" si="131"/>
        <v>200</v>
      </c>
      <c r="O66" s="93">
        <f t="shared" si="132"/>
        <v>74</v>
      </c>
      <c r="P66" s="71">
        <f t="shared" si="89"/>
        <v>5.55</v>
      </c>
      <c r="Q66" s="71">
        <f t="shared" si="90"/>
        <v>4.44</v>
      </c>
      <c r="R66" s="101">
        <f t="shared" si="91"/>
        <v>1.1099999999999994</v>
      </c>
      <c r="S66" s="93">
        <v>15</v>
      </c>
      <c r="T66" s="93">
        <v>2352</v>
      </c>
      <c r="U66" s="102">
        <f t="shared" si="130"/>
        <v>3000</v>
      </c>
      <c r="V66" s="102">
        <f t="shared" si="120"/>
        <v>648</v>
      </c>
      <c r="W66" s="103">
        <f t="shared" si="121"/>
        <v>48.6</v>
      </c>
      <c r="X66" s="103">
        <f t="shared" si="122"/>
        <v>38.88</v>
      </c>
      <c r="Y66" s="109">
        <f t="shared" si="123"/>
        <v>9.719999999999999</v>
      </c>
      <c r="Z66" s="93">
        <v>3</v>
      </c>
      <c r="AA66" s="93">
        <v>818</v>
      </c>
      <c r="AB66" s="93">
        <f t="shared" si="133"/>
        <v>900</v>
      </c>
      <c r="AC66" s="93">
        <f t="shared" si="134"/>
        <v>82</v>
      </c>
      <c r="AD66" s="103">
        <f aca="true" t="shared" si="135" ref="AD66:AD73">ROUND(AC66*950/10000,2)</f>
        <v>7.79</v>
      </c>
      <c r="AE66" s="103">
        <f aca="true" t="shared" si="136" ref="AE66:AE73">ROUND(AD66*C66,2)</f>
        <v>6.23</v>
      </c>
      <c r="AF66" s="109">
        <f aca="true" t="shared" si="137" ref="AF66:AF73">AD66-AE66</f>
        <v>1.5599999999999996</v>
      </c>
      <c r="AG66" s="124">
        <v>588</v>
      </c>
      <c r="AH66" s="109">
        <f t="shared" si="124"/>
        <v>23.52</v>
      </c>
      <c r="AI66" s="109">
        <f t="shared" si="125"/>
        <v>18.82</v>
      </c>
      <c r="AJ66" s="109">
        <f t="shared" si="126"/>
        <v>4.699999999999999</v>
      </c>
      <c r="AK66" s="125">
        <f t="shared" si="127"/>
        <v>1820.1</v>
      </c>
      <c r="AL66" s="126">
        <f t="shared" si="128"/>
        <v>1456.0800000000002</v>
      </c>
      <c r="AM66" s="125">
        <f t="shared" si="129"/>
        <v>364.02000000000004</v>
      </c>
      <c r="AN66" s="127">
        <v>1270</v>
      </c>
      <c r="AO66" s="127">
        <v>1270</v>
      </c>
      <c r="AP66" s="142">
        <v>93.04</v>
      </c>
      <c r="AQ66" s="143">
        <f t="shared" si="119"/>
        <v>93.04000000000015</v>
      </c>
    </row>
    <row r="67" spans="1:43" ht="12.75" customHeight="1">
      <c r="A67" s="67" t="s">
        <v>94</v>
      </c>
      <c r="B67" s="68">
        <v>0.8</v>
      </c>
      <c r="C67" s="68">
        <v>0.9</v>
      </c>
      <c r="D67" s="69">
        <v>49107</v>
      </c>
      <c r="E67" s="69">
        <v>20815</v>
      </c>
      <c r="F67" s="70">
        <v>750</v>
      </c>
      <c r="G67" s="70">
        <v>950</v>
      </c>
      <c r="H67" s="71">
        <f t="shared" si="117"/>
        <v>5660.45</v>
      </c>
      <c r="I67" s="71">
        <f t="shared" si="118"/>
        <v>4808.05</v>
      </c>
      <c r="J67" s="90">
        <f>ROUND((400*D67+400*E67)/10000*(C67-B67),2)</f>
        <v>279.69</v>
      </c>
      <c r="K67" s="91">
        <f t="shared" si="114"/>
        <v>852.3999999999996</v>
      </c>
      <c r="L67" s="93">
        <v>41</v>
      </c>
      <c r="M67" s="93">
        <v>1567</v>
      </c>
      <c r="N67" s="93">
        <f t="shared" si="131"/>
        <v>4100</v>
      </c>
      <c r="O67" s="93">
        <f t="shared" si="132"/>
        <v>2533</v>
      </c>
      <c r="P67" s="71">
        <f t="shared" si="89"/>
        <v>189.98</v>
      </c>
      <c r="Q67" s="71">
        <f t="shared" si="90"/>
        <v>170.98</v>
      </c>
      <c r="R67" s="101">
        <f t="shared" si="91"/>
        <v>19</v>
      </c>
      <c r="S67" s="93">
        <v>30</v>
      </c>
      <c r="T67" s="93">
        <v>4336</v>
      </c>
      <c r="U67" s="102">
        <f t="shared" si="130"/>
        <v>6000</v>
      </c>
      <c r="V67" s="102">
        <f t="shared" si="120"/>
        <v>1664</v>
      </c>
      <c r="W67" s="103">
        <f t="shared" si="121"/>
        <v>124.8</v>
      </c>
      <c r="X67" s="103">
        <f t="shared" si="122"/>
        <v>112.32</v>
      </c>
      <c r="Y67" s="109">
        <f t="shared" si="123"/>
        <v>12.480000000000004</v>
      </c>
      <c r="Z67" s="93">
        <v>2</v>
      </c>
      <c r="AA67" s="93">
        <v>367</v>
      </c>
      <c r="AB67" s="93">
        <f t="shared" si="133"/>
        <v>600</v>
      </c>
      <c r="AC67" s="93">
        <f t="shared" si="134"/>
        <v>233</v>
      </c>
      <c r="AD67" s="103">
        <f t="shared" si="135"/>
        <v>22.14</v>
      </c>
      <c r="AE67" s="103">
        <f t="shared" si="136"/>
        <v>19.93</v>
      </c>
      <c r="AF67" s="109">
        <f t="shared" si="137"/>
        <v>2.210000000000001</v>
      </c>
      <c r="AG67" s="124">
        <v>3165</v>
      </c>
      <c r="AH67" s="109">
        <f t="shared" si="124"/>
        <v>126.6</v>
      </c>
      <c r="AI67" s="109">
        <f t="shared" si="125"/>
        <v>101.28</v>
      </c>
      <c r="AJ67" s="109">
        <f t="shared" si="126"/>
        <v>25.319999999999993</v>
      </c>
      <c r="AK67" s="125">
        <f t="shared" si="127"/>
        <v>6123.97</v>
      </c>
      <c r="AL67" s="126">
        <f t="shared" si="128"/>
        <v>5212.56</v>
      </c>
      <c r="AM67" s="125">
        <f t="shared" si="129"/>
        <v>911.4099999999996</v>
      </c>
      <c r="AN67" s="127">
        <v>4698</v>
      </c>
      <c r="AO67" s="127">
        <v>4698</v>
      </c>
      <c r="AP67" s="142"/>
      <c r="AQ67" s="143">
        <f t="shared" si="119"/>
        <v>514.5600000000004</v>
      </c>
    </row>
    <row r="68" spans="1:43" ht="12.75" customHeight="1">
      <c r="A68" s="67" t="s">
        <v>95</v>
      </c>
      <c r="B68" s="68">
        <v>0.6</v>
      </c>
      <c r="C68" s="68">
        <v>0.6</v>
      </c>
      <c r="D68" s="69">
        <v>18713</v>
      </c>
      <c r="E68" s="69">
        <v>6507</v>
      </c>
      <c r="F68" s="70">
        <v>750</v>
      </c>
      <c r="G68" s="70">
        <v>950</v>
      </c>
      <c r="H68" s="71">
        <f t="shared" si="117"/>
        <v>2021.64</v>
      </c>
      <c r="I68" s="71">
        <f t="shared" si="118"/>
        <v>1212.98</v>
      </c>
      <c r="J68" s="90"/>
      <c r="K68" s="91">
        <f t="shared" si="114"/>
        <v>808.6600000000001</v>
      </c>
      <c r="L68" s="93">
        <v>13</v>
      </c>
      <c r="M68" s="93">
        <v>581</v>
      </c>
      <c r="N68" s="93">
        <f t="shared" si="131"/>
        <v>1300</v>
      </c>
      <c r="O68" s="93">
        <f t="shared" si="132"/>
        <v>719</v>
      </c>
      <c r="P68" s="71">
        <f t="shared" si="89"/>
        <v>53.93</v>
      </c>
      <c r="Q68" s="71">
        <f t="shared" si="90"/>
        <v>32.36</v>
      </c>
      <c r="R68" s="101">
        <f t="shared" si="91"/>
        <v>21.57</v>
      </c>
      <c r="S68" s="93">
        <v>9</v>
      </c>
      <c r="T68" s="93">
        <v>1316</v>
      </c>
      <c r="U68" s="102">
        <f t="shared" si="130"/>
        <v>1800</v>
      </c>
      <c r="V68" s="102">
        <f t="shared" si="120"/>
        <v>484</v>
      </c>
      <c r="W68" s="103">
        <f t="shared" si="121"/>
        <v>36.3</v>
      </c>
      <c r="X68" s="103">
        <f t="shared" si="122"/>
        <v>21.78</v>
      </c>
      <c r="Y68" s="109">
        <f t="shared" si="123"/>
        <v>14.519999999999996</v>
      </c>
      <c r="Z68" s="93">
        <v>3</v>
      </c>
      <c r="AA68" s="93">
        <v>675</v>
      </c>
      <c r="AB68" s="93">
        <f t="shared" si="133"/>
        <v>900</v>
      </c>
      <c r="AC68" s="93">
        <f t="shared" si="134"/>
        <v>225</v>
      </c>
      <c r="AD68" s="103">
        <f t="shared" si="135"/>
        <v>21.38</v>
      </c>
      <c r="AE68" s="103">
        <f t="shared" si="136"/>
        <v>12.83</v>
      </c>
      <c r="AF68" s="109">
        <f t="shared" si="137"/>
        <v>8.549999999999999</v>
      </c>
      <c r="AG68" s="124">
        <v>1687</v>
      </c>
      <c r="AH68" s="109">
        <f t="shared" si="124"/>
        <v>67.48</v>
      </c>
      <c r="AI68" s="109">
        <f t="shared" si="125"/>
        <v>40.49</v>
      </c>
      <c r="AJ68" s="109">
        <f t="shared" si="126"/>
        <v>26.990000000000002</v>
      </c>
      <c r="AK68" s="125">
        <f t="shared" si="127"/>
        <v>2200.7300000000005</v>
      </c>
      <c r="AL68" s="126">
        <f t="shared" si="128"/>
        <v>1320.4399999999998</v>
      </c>
      <c r="AM68" s="125">
        <f t="shared" si="129"/>
        <v>880.2900000000001</v>
      </c>
      <c r="AN68" s="127">
        <v>1143</v>
      </c>
      <c r="AO68" s="127">
        <v>1143</v>
      </c>
      <c r="AP68" s="142"/>
      <c r="AQ68" s="143">
        <f t="shared" si="119"/>
        <v>177.43999999999983</v>
      </c>
    </row>
    <row r="69" spans="1:43" ht="12.75" customHeight="1">
      <c r="A69" s="67" t="s">
        <v>96</v>
      </c>
      <c r="B69" s="68">
        <v>0.8</v>
      </c>
      <c r="C69" s="68">
        <v>0.8</v>
      </c>
      <c r="D69" s="69">
        <v>17415</v>
      </c>
      <c r="E69" s="69">
        <v>6603</v>
      </c>
      <c r="F69" s="70">
        <v>750</v>
      </c>
      <c r="G69" s="70">
        <v>950</v>
      </c>
      <c r="H69" s="71">
        <f t="shared" si="117"/>
        <v>1933.41</v>
      </c>
      <c r="I69" s="71">
        <f t="shared" si="118"/>
        <v>1546.73</v>
      </c>
      <c r="J69" s="90"/>
      <c r="K69" s="91">
        <f t="shared" si="114"/>
        <v>386.68000000000006</v>
      </c>
      <c r="L69" s="93">
        <v>1</v>
      </c>
      <c r="M69" s="93">
        <v>74</v>
      </c>
      <c r="N69" s="93">
        <f t="shared" si="131"/>
        <v>100</v>
      </c>
      <c r="O69" s="93">
        <f t="shared" si="132"/>
        <v>26</v>
      </c>
      <c r="P69" s="71">
        <f t="shared" si="89"/>
        <v>1.95</v>
      </c>
      <c r="Q69" s="71">
        <f t="shared" si="90"/>
        <v>1.56</v>
      </c>
      <c r="R69" s="101">
        <f t="shared" si="91"/>
        <v>0.3899999999999999</v>
      </c>
      <c r="S69" s="93">
        <v>8</v>
      </c>
      <c r="T69" s="93">
        <v>1093</v>
      </c>
      <c r="U69" s="102">
        <f t="shared" si="130"/>
        <v>1600</v>
      </c>
      <c r="V69" s="102">
        <f t="shared" si="120"/>
        <v>507</v>
      </c>
      <c r="W69" s="103">
        <f t="shared" si="121"/>
        <v>38.03</v>
      </c>
      <c r="X69" s="103">
        <f t="shared" si="122"/>
        <v>30.42</v>
      </c>
      <c r="Y69" s="109">
        <f t="shared" si="123"/>
        <v>7.609999999999999</v>
      </c>
      <c r="Z69" s="93">
        <v>1</v>
      </c>
      <c r="AA69" s="93">
        <v>225</v>
      </c>
      <c r="AB69" s="93">
        <f t="shared" si="133"/>
        <v>300</v>
      </c>
      <c r="AC69" s="93">
        <f t="shared" si="134"/>
        <v>75</v>
      </c>
      <c r="AD69" s="103">
        <f t="shared" si="135"/>
        <v>7.13</v>
      </c>
      <c r="AE69" s="103">
        <f t="shared" si="136"/>
        <v>5.7</v>
      </c>
      <c r="AF69" s="109">
        <f t="shared" si="137"/>
        <v>1.4299999999999997</v>
      </c>
      <c r="AG69" s="124">
        <v>411</v>
      </c>
      <c r="AH69" s="109">
        <f t="shared" si="124"/>
        <v>16.44</v>
      </c>
      <c r="AI69" s="109">
        <f t="shared" si="125"/>
        <v>13.15</v>
      </c>
      <c r="AJ69" s="109">
        <f t="shared" si="126"/>
        <v>3.290000000000001</v>
      </c>
      <c r="AK69" s="125">
        <f t="shared" si="127"/>
        <v>1996.9600000000003</v>
      </c>
      <c r="AL69" s="126">
        <f t="shared" si="128"/>
        <v>1597.5600000000002</v>
      </c>
      <c r="AM69" s="125">
        <f t="shared" si="129"/>
        <v>399.4000000000001</v>
      </c>
      <c r="AN69" s="127">
        <v>1407</v>
      </c>
      <c r="AO69" s="127">
        <v>1407</v>
      </c>
      <c r="AP69" s="142"/>
      <c r="AQ69" s="143">
        <f t="shared" si="119"/>
        <v>190.56000000000017</v>
      </c>
    </row>
    <row r="70" spans="1:43" ht="12.75" customHeight="1">
      <c r="A70" s="67" t="s">
        <v>97</v>
      </c>
      <c r="B70" s="68">
        <v>0.8</v>
      </c>
      <c r="C70" s="68">
        <v>0.9</v>
      </c>
      <c r="D70" s="69">
        <v>18017</v>
      </c>
      <c r="E70" s="69">
        <v>7966</v>
      </c>
      <c r="F70" s="70">
        <v>750</v>
      </c>
      <c r="G70" s="70">
        <v>950</v>
      </c>
      <c r="H70" s="71">
        <f t="shared" si="117"/>
        <v>2108.05</v>
      </c>
      <c r="I70" s="71">
        <f t="shared" si="118"/>
        <v>1790.37</v>
      </c>
      <c r="J70" s="90">
        <f>ROUND((400*D70+400*E70)/10000*(C70-B70),2)</f>
        <v>103.93</v>
      </c>
      <c r="K70" s="91">
        <f t="shared" si="114"/>
        <v>317.6800000000003</v>
      </c>
      <c r="L70" s="93">
        <v>20</v>
      </c>
      <c r="M70" s="93">
        <v>702</v>
      </c>
      <c r="N70" s="93">
        <f t="shared" si="131"/>
        <v>2000</v>
      </c>
      <c r="O70" s="93">
        <f t="shared" si="132"/>
        <v>1298</v>
      </c>
      <c r="P70" s="71">
        <f t="shared" si="89"/>
        <v>97.35</v>
      </c>
      <c r="Q70" s="71">
        <f t="shared" si="90"/>
        <v>87.62</v>
      </c>
      <c r="R70" s="101">
        <f t="shared" si="91"/>
        <v>9.72999999999999</v>
      </c>
      <c r="S70" s="93">
        <v>10</v>
      </c>
      <c r="T70" s="93">
        <v>1566</v>
      </c>
      <c r="U70" s="102">
        <f t="shared" si="130"/>
        <v>2000</v>
      </c>
      <c r="V70" s="102">
        <f t="shared" si="120"/>
        <v>434</v>
      </c>
      <c r="W70" s="103">
        <f t="shared" si="121"/>
        <v>32.55</v>
      </c>
      <c r="X70" s="103">
        <f t="shared" si="122"/>
        <v>29.3</v>
      </c>
      <c r="Y70" s="109">
        <f t="shared" si="123"/>
        <v>3.2499999999999964</v>
      </c>
      <c r="Z70" s="93">
        <v>5</v>
      </c>
      <c r="AA70" s="93">
        <v>693</v>
      </c>
      <c r="AB70" s="93">
        <f t="shared" si="133"/>
        <v>1500</v>
      </c>
      <c r="AC70" s="93">
        <f t="shared" si="134"/>
        <v>807</v>
      </c>
      <c r="AD70" s="103">
        <f t="shared" si="135"/>
        <v>76.67</v>
      </c>
      <c r="AE70" s="103">
        <f t="shared" si="136"/>
        <v>69</v>
      </c>
      <c r="AF70" s="109">
        <f t="shared" si="137"/>
        <v>7.670000000000002</v>
      </c>
      <c r="AG70" s="124">
        <v>3417</v>
      </c>
      <c r="AH70" s="109">
        <f t="shared" si="124"/>
        <v>136.68</v>
      </c>
      <c r="AI70" s="109">
        <f t="shared" si="125"/>
        <v>109.34</v>
      </c>
      <c r="AJ70" s="109">
        <f t="shared" si="126"/>
        <v>27.340000000000003</v>
      </c>
      <c r="AK70" s="125">
        <f t="shared" si="127"/>
        <v>2451.3</v>
      </c>
      <c r="AL70" s="126">
        <f t="shared" si="128"/>
        <v>2085.63</v>
      </c>
      <c r="AM70" s="125">
        <f t="shared" si="129"/>
        <v>365.67000000000036</v>
      </c>
      <c r="AN70" s="127">
        <v>1914</v>
      </c>
      <c r="AO70" s="127">
        <v>1914</v>
      </c>
      <c r="AP70" s="142"/>
      <c r="AQ70" s="143">
        <f t="shared" si="119"/>
        <v>171.6300000000001</v>
      </c>
    </row>
    <row r="71" spans="1:43" s="33" customFormat="1" ht="12.75" customHeight="1">
      <c r="A71" s="67" t="s">
        <v>98</v>
      </c>
      <c r="B71" s="68">
        <v>0.8</v>
      </c>
      <c r="C71" s="68">
        <v>0.9</v>
      </c>
      <c r="D71" s="69">
        <v>35177</v>
      </c>
      <c r="E71" s="69">
        <v>14474</v>
      </c>
      <c r="F71" s="70">
        <v>750</v>
      </c>
      <c r="G71" s="70">
        <v>950</v>
      </c>
      <c r="H71" s="71">
        <f t="shared" si="117"/>
        <v>4013.31</v>
      </c>
      <c r="I71" s="71">
        <f t="shared" si="118"/>
        <v>3409.25</v>
      </c>
      <c r="J71" s="90">
        <f>ROUND((400*D71+400*E71)/10000*(C71-B71),2)</f>
        <v>198.6</v>
      </c>
      <c r="K71" s="91">
        <f t="shared" si="114"/>
        <v>604.06</v>
      </c>
      <c r="L71" s="93">
        <v>45</v>
      </c>
      <c r="M71" s="93">
        <v>2143</v>
      </c>
      <c r="N71" s="93">
        <f t="shared" si="131"/>
        <v>4500</v>
      </c>
      <c r="O71" s="93">
        <f t="shared" si="132"/>
        <v>2357</v>
      </c>
      <c r="P71" s="71">
        <f t="shared" si="89"/>
        <v>176.78</v>
      </c>
      <c r="Q71" s="71">
        <f t="shared" si="90"/>
        <v>159.1</v>
      </c>
      <c r="R71" s="101">
        <f t="shared" si="91"/>
        <v>17.680000000000007</v>
      </c>
      <c r="S71" s="93">
        <v>22</v>
      </c>
      <c r="T71" s="93">
        <v>2922</v>
      </c>
      <c r="U71" s="102">
        <f t="shared" si="130"/>
        <v>4400</v>
      </c>
      <c r="V71" s="102">
        <f t="shared" si="120"/>
        <v>1478</v>
      </c>
      <c r="W71" s="103">
        <f t="shared" si="121"/>
        <v>110.85</v>
      </c>
      <c r="X71" s="103">
        <f t="shared" si="122"/>
        <v>99.77</v>
      </c>
      <c r="Y71" s="109">
        <f t="shared" si="123"/>
        <v>11.079999999999998</v>
      </c>
      <c r="Z71" s="93">
        <v>7</v>
      </c>
      <c r="AA71" s="93">
        <v>1436</v>
      </c>
      <c r="AB71" s="93">
        <f t="shared" si="133"/>
        <v>2100</v>
      </c>
      <c r="AC71" s="93">
        <f t="shared" si="134"/>
        <v>664</v>
      </c>
      <c r="AD71" s="103">
        <f t="shared" si="135"/>
        <v>63.08</v>
      </c>
      <c r="AE71" s="103">
        <f t="shared" si="136"/>
        <v>56.77</v>
      </c>
      <c r="AF71" s="109">
        <f t="shared" si="137"/>
        <v>6.309999999999995</v>
      </c>
      <c r="AG71" s="124">
        <v>2120</v>
      </c>
      <c r="AH71" s="109">
        <f t="shared" si="124"/>
        <v>84.8</v>
      </c>
      <c r="AI71" s="109">
        <f t="shared" si="125"/>
        <v>67.84</v>
      </c>
      <c r="AJ71" s="109">
        <f t="shared" si="126"/>
        <v>16.959999999999994</v>
      </c>
      <c r="AK71" s="125">
        <f t="shared" si="127"/>
        <v>4448.820000000001</v>
      </c>
      <c r="AL71" s="126">
        <f t="shared" si="128"/>
        <v>3792.73</v>
      </c>
      <c r="AM71" s="125">
        <f t="shared" si="129"/>
        <v>656.09</v>
      </c>
      <c r="AN71" s="127">
        <v>3629</v>
      </c>
      <c r="AO71" s="127">
        <v>3629</v>
      </c>
      <c r="AP71" s="140"/>
      <c r="AQ71" s="143">
        <f t="shared" si="119"/>
        <v>163.73000000000002</v>
      </c>
    </row>
    <row r="72" spans="1:43" ht="12.75" customHeight="1">
      <c r="A72" s="67" t="s">
        <v>99</v>
      </c>
      <c r="B72" s="68">
        <v>0.8</v>
      </c>
      <c r="C72" s="68">
        <v>0.8</v>
      </c>
      <c r="D72" s="69">
        <v>10151</v>
      </c>
      <c r="E72" s="69">
        <v>5678</v>
      </c>
      <c r="F72" s="70">
        <v>750</v>
      </c>
      <c r="G72" s="70">
        <v>950</v>
      </c>
      <c r="H72" s="71">
        <f t="shared" si="117"/>
        <v>1300.74</v>
      </c>
      <c r="I72" s="71">
        <f t="shared" si="118"/>
        <v>1040.59</v>
      </c>
      <c r="J72" s="90"/>
      <c r="K72" s="91">
        <f t="shared" si="114"/>
        <v>260.1500000000001</v>
      </c>
      <c r="L72" s="93">
        <v>15</v>
      </c>
      <c r="M72" s="93">
        <v>598</v>
      </c>
      <c r="N72" s="93">
        <f t="shared" si="131"/>
        <v>1500</v>
      </c>
      <c r="O72" s="93">
        <f t="shared" si="132"/>
        <v>902</v>
      </c>
      <c r="P72" s="71">
        <f t="shared" si="89"/>
        <v>67.65</v>
      </c>
      <c r="Q72" s="71">
        <f t="shared" si="90"/>
        <v>54.12</v>
      </c>
      <c r="R72" s="101">
        <f t="shared" si="91"/>
        <v>13.530000000000008</v>
      </c>
      <c r="S72" s="93">
        <v>5</v>
      </c>
      <c r="T72" s="93">
        <v>824</v>
      </c>
      <c r="U72" s="102">
        <f t="shared" si="130"/>
        <v>1000</v>
      </c>
      <c r="V72" s="102">
        <f t="shared" si="120"/>
        <v>176</v>
      </c>
      <c r="W72" s="103">
        <f t="shared" si="121"/>
        <v>13.2</v>
      </c>
      <c r="X72" s="103">
        <f t="shared" si="122"/>
        <v>10.56</v>
      </c>
      <c r="Y72" s="109">
        <f t="shared" si="123"/>
        <v>2.639999999999999</v>
      </c>
      <c r="Z72" s="93"/>
      <c r="AA72" s="93"/>
      <c r="AB72" s="93"/>
      <c r="AC72" s="93"/>
      <c r="AD72" s="103"/>
      <c r="AE72" s="103"/>
      <c r="AF72" s="109"/>
      <c r="AG72" s="124">
        <v>4381</v>
      </c>
      <c r="AH72" s="109">
        <f t="shared" si="124"/>
        <v>175.24</v>
      </c>
      <c r="AI72" s="109">
        <f t="shared" si="125"/>
        <v>140.19</v>
      </c>
      <c r="AJ72" s="109">
        <f t="shared" si="126"/>
        <v>35.05000000000001</v>
      </c>
      <c r="AK72" s="125">
        <f t="shared" si="127"/>
        <v>1556.8300000000002</v>
      </c>
      <c r="AL72" s="126">
        <f t="shared" si="128"/>
        <v>1245.4599999999998</v>
      </c>
      <c r="AM72" s="125">
        <f t="shared" si="129"/>
        <v>311.3700000000001</v>
      </c>
      <c r="AN72" s="127">
        <v>1158</v>
      </c>
      <c r="AO72" s="127">
        <v>1158</v>
      </c>
      <c r="AP72" s="142"/>
      <c r="AQ72" s="143">
        <f t="shared" si="119"/>
        <v>87.45999999999981</v>
      </c>
    </row>
    <row r="73" spans="1:43" ht="12.75" customHeight="1">
      <c r="A73" s="67" t="s">
        <v>100</v>
      </c>
      <c r="B73" s="68">
        <v>0.4</v>
      </c>
      <c r="C73" s="68">
        <v>0.4</v>
      </c>
      <c r="D73" s="69">
        <v>42817</v>
      </c>
      <c r="E73" s="69">
        <v>16967</v>
      </c>
      <c r="F73" s="70">
        <v>750</v>
      </c>
      <c r="G73" s="70">
        <v>950</v>
      </c>
      <c r="H73" s="71">
        <f t="shared" si="117"/>
        <v>4823.14</v>
      </c>
      <c r="I73" s="71">
        <f t="shared" si="118"/>
        <v>1929.26</v>
      </c>
      <c r="J73" s="90"/>
      <c r="K73" s="91">
        <f t="shared" si="114"/>
        <v>2893.88</v>
      </c>
      <c r="L73" s="93">
        <v>21</v>
      </c>
      <c r="M73" s="93">
        <v>967</v>
      </c>
      <c r="N73" s="93">
        <f t="shared" si="131"/>
        <v>2100</v>
      </c>
      <c r="O73" s="93">
        <f t="shared" si="132"/>
        <v>1133</v>
      </c>
      <c r="P73" s="71">
        <f t="shared" si="89"/>
        <v>84.98</v>
      </c>
      <c r="Q73" s="71">
        <f t="shared" si="90"/>
        <v>33.99</v>
      </c>
      <c r="R73" s="101">
        <f t="shared" si="91"/>
        <v>50.99</v>
      </c>
      <c r="S73" s="93">
        <v>48</v>
      </c>
      <c r="T73" s="93">
        <v>7105</v>
      </c>
      <c r="U73" s="102">
        <f t="shared" si="130"/>
        <v>9600</v>
      </c>
      <c r="V73" s="102">
        <f t="shared" si="120"/>
        <v>2495</v>
      </c>
      <c r="W73" s="103">
        <f t="shared" si="121"/>
        <v>187.13</v>
      </c>
      <c r="X73" s="103">
        <f t="shared" si="122"/>
        <v>74.85</v>
      </c>
      <c r="Y73" s="109">
        <f t="shared" si="123"/>
        <v>112.28</v>
      </c>
      <c r="Z73" s="93">
        <v>1</v>
      </c>
      <c r="AA73" s="93">
        <v>142</v>
      </c>
      <c r="AB73" s="93">
        <f>Z73*300</f>
        <v>300</v>
      </c>
      <c r="AC73" s="93">
        <f>AB73-AA73</f>
        <v>158</v>
      </c>
      <c r="AD73" s="103">
        <f t="shared" si="135"/>
        <v>15.01</v>
      </c>
      <c r="AE73" s="103">
        <f t="shared" si="136"/>
        <v>6</v>
      </c>
      <c r="AF73" s="109">
        <f t="shared" si="137"/>
        <v>9.01</v>
      </c>
      <c r="AG73" s="124">
        <v>3342</v>
      </c>
      <c r="AH73" s="109">
        <f t="shared" si="124"/>
        <v>133.68</v>
      </c>
      <c r="AI73" s="109">
        <f t="shared" si="125"/>
        <v>53.47</v>
      </c>
      <c r="AJ73" s="109">
        <f t="shared" si="126"/>
        <v>80.21000000000001</v>
      </c>
      <c r="AK73" s="125">
        <f t="shared" si="127"/>
        <v>5243.9400000000005</v>
      </c>
      <c r="AL73" s="126">
        <f t="shared" si="128"/>
        <v>2097.57</v>
      </c>
      <c r="AM73" s="125">
        <f t="shared" si="129"/>
        <v>3146.3700000000003</v>
      </c>
      <c r="AN73" s="127">
        <v>1876</v>
      </c>
      <c r="AO73" s="127">
        <v>1876</v>
      </c>
      <c r="AP73" s="142"/>
      <c r="AQ73" s="143">
        <f t="shared" si="119"/>
        <v>221.57000000000016</v>
      </c>
    </row>
    <row r="74" spans="1:43" ht="12.75" customHeight="1">
      <c r="A74" s="146" t="s">
        <v>101</v>
      </c>
      <c r="B74" s="68">
        <v>0.4</v>
      </c>
      <c r="C74" s="68">
        <v>0.4</v>
      </c>
      <c r="D74" s="69">
        <v>13177</v>
      </c>
      <c r="E74" s="69">
        <v>4979</v>
      </c>
      <c r="F74" s="70">
        <v>750</v>
      </c>
      <c r="G74" s="70">
        <v>950</v>
      </c>
      <c r="H74" s="71">
        <f t="shared" si="117"/>
        <v>1461.28</v>
      </c>
      <c r="I74" s="71">
        <f t="shared" si="118"/>
        <v>584.51</v>
      </c>
      <c r="J74" s="90"/>
      <c r="K74" s="91">
        <f t="shared" si="114"/>
        <v>876.77</v>
      </c>
      <c r="L74" s="93">
        <v>1</v>
      </c>
      <c r="M74" s="93">
        <v>39</v>
      </c>
      <c r="N74" s="93">
        <f t="shared" si="131"/>
        <v>100</v>
      </c>
      <c r="O74" s="93">
        <f t="shared" si="132"/>
        <v>61</v>
      </c>
      <c r="P74" s="71">
        <f t="shared" si="89"/>
        <v>4.58</v>
      </c>
      <c r="Q74" s="71">
        <f t="shared" si="90"/>
        <v>1.83</v>
      </c>
      <c r="R74" s="101">
        <f t="shared" si="91"/>
        <v>2.75</v>
      </c>
      <c r="S74" s="93">
        <v>7</v>
      </c>
      <c r="T74" s="93">
        <v>1147</v>
      </c>
      <c r="U74" s="102">
        <f t="shared" si="130"/>
        <v>1400</v>
      </c>
      <c r="V74" s="102">
        <f t="shared" si="120"/>
        <v>253</v>
      </c>
      <c r="W74" s="103">
        <f t="shared" si="121"/>
        <v>18.98</v>
      </c>
      <c r="X74" s="103">
        <f t="shared" si="122"/>
        <v>7.59</v>
      </c>
      <c r="Y74" s="109">
        <f t="shared" si="123"/>
        <v>11.39</v>
      </c>
      <c r="Z74" s="93"/>
      <c r="AA74" s="93"/>
      <c r="AB74" s="93"/>
      <c r="AC74" s="93"/>
      <c r="AD74" s="103"/>
      <c r="AE74" s="103"/>
      <c r="AF74" s="109"/>
      <c r="AG74" s="124">
        <v>1528</v>
      </c>
      <c r="AH74" s="109">
        <f t="shared" si="124"/>
        <v>61.12</v>
      </c>
      <c r="AI74" s="109">
        <f t="shared" si="125"/>
        <v>24.45</v>
      </c>
      <c r="AJ74" s="109">
        <f t="shared" si="126"/>
        <v>36.67</v>
      </c>
      <c r="AK74" s="125">
        <f t="shared" si="127"/>
        <v>1545.9599999999998</v>
      </c>
      <c r="AL74" s="126">
        <f t="shared" si="128"/>
        <v>618.38</v>
      </c>
      <c r="AM74" s="125">
        <f t="shared" si="129"/>
        <v>927.5799999999999</v>
      </c>
      <c r="AN74" s="127">
        <v>642</v>
      </c>
      <c r="AO74" s="127">
        <v>642</v>
      </c>
      <c r="AP74" s="142"/>
      <c r="AQ74" s="143">
        <f t="shared" si="119"/>
        <v>-23.620000000000005</v>
      </c>
    </row>
    <row r="75" spans="1:43" ht="12.75" customHeight="1">
      <c r="A75" s="67" t="s">
        <v>102</v>
      </c>
      <c r="B75" s="68">
        <v>0.8</v>
      </c>
      <c r="C75" s="68">
        <v>0.8</v>
      </c>
      <c r="D75" s="69">
        <v>2398</v>
      </c>
      <c r="E75" s="69">
        <v>857</v>
      </c>
      <c r="F75" s="70">
        <v>750</v>
      </c>
      <c r="G75" s="70">
        <v>950</v>
      </c>
      <c r="H75" s="71">
        <f t="shared" si="117"/>
        <v>261.27</v>
      </c>
      <c r="I75" s="71">
        <f t="shared" si="118"/>
        <v>209.01</v>
      </c>
      <c r="J75" s="90"/>
      <c r="K75" s="91">
        <f t="shared" si="114"/>
        <v>52.25999999999999</v>
      </c>
      <c r="L75" s="93">
        <v>2</v>
      </c>
      <c r="M75" s="93">
        <v>47</v>
      </c>
      <c r="N75" s="93">
        <f t="shared" si="131"/>
        <v>200</v>
      </c>
      <c r="O75" s="93">
        <f t="shared" si="132"/>
        <v>153</v>
      </c>
      <c r="P75" s="71">
        <f t="shared" si="89"/>
        <v>11.48</v>
      </c>
      <c r="Q75" s="71">
        <f t="shared" si="90"/>
        <v>9.18</v>
      </c>
      <c r="R75" s="101">
        <f t="shared" si="91"/>
        <v>2.3000000000000007</v>
      </c>
      <c r="S75" s="93">
        <v>1</v>
      </c>
      <c r="T75" s="93">
        <v>119</v>
      </c>
      <c r="U75" s="102">
        <f t="shared" si="130"/>
        <v>200</v>
      </c>
      <c r="V75" s="102">
        <f t="shared" si="120"/>
        <v>81</v>
      </c>
      <c r="W75" s="103">
        <f t="shared" si="121"/>
        <v>6.08</v>
      </c>
      <c r="X75" s="103">
        <f t="shared" si="122"/>
        <v>4.86</v>
      </c>
      <c r="Y75" s="109">
        <f t="shared" si="123"/>
        <v>1.2199999999999998</v>
      </c>
      <c r="Z75" s="93"/>
      <c r="AA75" s="93"/>
      <c r="AB75" s="93"/>
      <c r="AC75" s="93"/>
      <c r="AD75" s="103"/>
      <c r="AE75" s="103"/>
      <c r="AF75" s="109"/>
      <c r="AG75" s="124">
        <v>244</v>
      </c>
      <c r="AH75" s="109">
        <f t="shared" si="124"/>
        <v>9.76</v>
      </c>
      <c r="AI75" s="109">
        <f t="shared" si="125"/>
        <v>7.81</v>
      </c>
      <c r="AJ75" s="109">
        <f t="shared" si="126"/>
        <v>1.9500000000000002</v>
      </c>
      <c r="AK75" s="125">
        <f t="shared" si="127"/>
        <v>288.59</v>
      </c>
      <c r="AL75" s="126">
        <f t="shared" si="128"/>
        <v>230.86</v>
      </c>
      <c r="AM75" s="125">
        <f t="shared" si="129"/>
        <v>57.72999999999999</v>
      </c>
      <c r="AN75" s="127">
        <v>210</v>
      </c>
      <c r="AO75" s="127">
        <v>210</v>
      </c>
      <c r="AP75" s="142"/>
      <c r="AQ75" s="143">
        <f t="shared" si="119"/>
        <v>20.860000000000014</v>
      </c>
    </row>
    <row r="76" spans="1:43" s="36" customFormat="1" ht="12.75" customHeight="1">
      <c r="A76" s="146" t="s">
        <v>103</v>
      </c>
      <c r="B76" s="72">
        <v>0.4</v>
      </c>
      <c r="C76" s="72">
        <v>0.4</v>
      </c>
      <c r="D76" s="69">
        <v>6003</v>
      </c>
      <c r="E76" s="69">
        <v>2904</v>
      </c>
      <c r="F76" s="70">
        <v>750</v>
      </c>
      <c r="G76" s="70">
        <v>950</v>
      </c>
      <c r="H76" s="71">
        <f t="shared" si="117"/>
        <v>726.11</v>
      </c>
      <c r="I76" s="71">
        <f t="shared" si="118"/>
        <v>290.44</v>
      </c>
      <c r="J76" s="90"/>
      <c r="K76" s="91">
        <f t="shared" si="114"/>
        <v>435.67</v>
      </c>
      <c r="L76" s="93"/>
      <c r="M76" s="93"/>
      <c r="N76" s="93"/>
      <c r="O76" s="93"/>
      <c r="P76" s="71"/>
      <c r="Q76" s="71"/>
      <c r="R76" s="101"/>
      <c r="S76" s="93">
        <v>0</v>
      </c>
      <c r="T76" s="93">
        <v>0</v>
      </c>
      <c r="U76" s="102">
        <f t="shared" si="130"/>
        <v>0</v>
      </c>
      <c r="V76" s="102">
        <f t="shared" si="120"/>
        <v>0</v>
      </c>
      <c r="W76" s="103">
        <f t="shared" si="121"/>
        <v>0</v>
      </c>
      <c r="X76" s="103">
        <f t="shared" si="122"/>
        <v>0</v>
      </c>
      <c r="Y76" s="109">
        <f t="shared" si="123"/>
        <v>0</v>
      </c>
      <c r="Z76" s="93"/>
      <c r="AA76" s="93"/>
      <c r="AB76" s="93"/>
      <c r="AC76" s="93"/>
      <c r="AD76" s="103"/>
      <c r="AE76" s="103"/>
      <c r="AF76" s="109"/>
      <c r="AG76" s="124">
        <v>329</v>
      </c>
      <c r="AH76" s="109">
        <f t="shared" si="124"/>
        <v>13.16</v>
      </c>
      <c r="AI76" s="109">
        <f t="shared" si="125"/>
        <v>5.26</v>
      </c>
      <c r="AJ76" s="109">
        <f t="shared" si="126"/>
        <v>7.9</v>
      </c>
      <c r="AK76" s="125">
        <f t="shared" si="127"/>
        <v>739.27</v>
      </c>
      <c r="AL76" s="126">
        <f t="shared" si="128"/>
        <v>295.7</v>
      </c>
      <c r="AM76" s="125">
        <f t="shared" si="129"/>
        <v>443.57</v>
      </c>
      <c r="AN76" s="127">
        <v>239</v>
      </c>
      <c r="AO76" s="127">
        <v>222</v>
      </c>
      <c r="AP76" s="144"/>
      <c r="AQ76" s="143">
        <f t="shared" si="119"/>
        <v>56.69999999999999</v>
      </c>
    </row>
    <row r="77" spans="1:43" s="33" customFormat="1" ht="12.75" customHeight="1">
      <c r="A77" s="146" t="s">
        <v>104</v>
      </c>
      <c r="B77" s="68">
        <v>0.4</v>
      </c>
      <c r="C77" s="68">
        <v>0.4</v>
      </c>
      <c r="D77" s="69">
        <v>21478</v>
      </c>
      <c r="E77" s="69">
        <v>9674</v>
      </c>
      <c r="F77" s="70">
        <v>750</v>
      </c>
      <c r="G77" s="70">
        <v>950</v>
      </c>
      <c r="H77" s="71">
        <f t="shared" si="117"/>
        <v>2529.88</v>
      </c>
      <c r="I77" s="71">
        <f t="shared" si="118"/>
        <v>1011.95</v>
      </c>
      <c r="J77" s="90"/>
      <c r="K77" s="91">
        <f t="shared" si="114"/>
        <v>1517.93</v>
      </c>
      <c r="L77" s="93"/>
      <c r="M77" s="93"/>
      <c r="N77" s="93"/>
      <c r="O77" s="93"/>
      <c r="P77" s="71"/>
      <c r="Q77" s="71"/>
      <c r="R77" s="101"/>
      <c r="S77" s="93">
        <v>9</v>
      </c>
      <c r="T77" s="93">
        <v>1503</v>
      </c>
      <c r="U77" s="102">
        <f t="shared" si="130"/>
        <v>1800</v>
      </c>
      <c r="V77" s="102">
        <f t="shared" si="120"/>
        <v>297</v>
      </c>
      <c r="W77" s="103">
        <f t="shared" si="121"/>
        <v>22.28</v>
      </c>
      <c r="X77" s="103">
        <f t="shared" si="122"/>
        <v>8.91</v>
      </c>
      <c r="Y77" s="109">
        <f t="shared" si="123"/>
        <v>13.370000000000001</v>
      </c>
      <c r="Z77" s="93"/>
      <c r="AA77" s="93"/>
      <c r="AB77" s="93"/>
      <c r="AC77" s="93"/>
      <c r="AD77" s="103"/>
      <c r="AE77" s="103"/>
      <c r="AF77" s="109"/>
      <c r="AG77" s="124">
        <v>423</v>
      </c>
      <c r="AH77" s="109">
        <f t="shared" si="124"/>
        <v>16.92</v>
      </c>
      <c r="AI77" s="109">
        <f t="shared" si="125"/>
        <v>6.77</v>
      </c>
      <c r="AJ77" s="109">
        <f t="shared" si="126"/>
        <v>10.150000000000002</v>
      </c>
      <c r="AK77" s="125">
        <f t="shared" si="127"/>
        <v>2569.0800000000004</v>
      </c>
      <c r="AL77" s="126">
        <f t="shared" si="128"/>
        <v>1027.63</v>
      </c>
      <c r="AM77" s="125">
        <f t="shared" si="129"/>
        <v>1541.45</v>
      </c>
      <c r="AN77" s="127">
        <v>903</v>
      </c>
      <c r="AO77" s="127">
        <v>903</v>
      </c>
      <c r="AP77" s="140"/>
      <c r="AQ77" s="143">
        <f t="shared" si="119"/>
        <v>124.63000000000011</v>
      </c>
    </row>
    <row r="78" spans="1:43" ht="12.75" customHeight="1">
      <c r="A78" s="61" t="s">
        <v>105</v>
      </c>
      <c r="B78" s="62"/>
      <c r="C78" s="62"/>
      <c r="D78" s="64">
        <f>SUM(D79:D89)</f>
        <v>194436</v>
      </c>
      <c r="E78" s="64">
        <f>SUM(E79:E89)</f>
        <v>108072</v>
      </c>
      <c r="F78" s="70"/>
      <c r="G78" s="70"/>
      <c r="H78" s="79">
        <f aca="true" t="shared" si="138" ref="H78:AQ78">SUM(H79:H89)</f>
        <v>24849.58</v>
      </c>
      <c r="I78" s="79">
        <f t="shared" si="138"/>
        <v>20215.809999999998</v>
      </c>
      <c r="J78" s="79">
        <f t="shared" si="138"/>
        <v>570.03</v>
      </c>
      <c r="K78" s="79">
        <f t="shared" si="138"/>
        <v>4633.7699999999995</v>
      </c>
      <c r="L78" s="73">
        <f t="shared" si="138"/>
        <v>324</v>
      </c>
      <c r="M78" s="73">
        <f t="shared" si="138"/>
        <v>6275</v>
      </c>
      <c r="N78" s="73">
        <f t="shared" si="138"/>
        <v>32400</v>
      </c>
      <c r="O78" s="73">
        <f t="shared" si="138"/>
        <v>26125</v>
      </c>
      <c r="P78" s="99">
        <f t="shared" si="138"/>
        <v>1959.4</v>
      </c>
      <c r="Q78" s="99">
        <f t="shared" si="138"/>
        <v>1649.48</v>
      </c>
      <c r="R78" s="99">
        <f t="shared" si="138"/>
        <v>309.91999999999996</v>
      </c>
      <c r="S78" s="73">
        <f t="shared" si="138"/>
        <v>46</v>
      </c>
      <c r="T78" s="73">
        <f t="shared" si="138"/>
        <v>6501</v>
      </c>
      <c r="U78" s="63">
        <f t="shared" si="138"/>
        <v>9200</v>
      </c>
      <c r="V78" s="88">
        <f t="shared" si="138"/>
        <v>2699</v>
      </c>
      <c r="W78" s="107">
        <f t="shared" si="138"/>
        <v>202.45000000000002</v>
      </c>
      <c r="X78" s="107">
        <f t="shared" si="138"/>
        <v>168.03</v>
      </c>
      <c r="Y78" s="107">
        <f t="shared" si="138"/>
        <v>34.42</v>
      </c>
      <c r="Z78" s="88">
        <f t="shared" si="138"/>
        <v>58</v>
      </c>
      <c r="AA78" s="88">
        <f t="shared" si="138"/>
        <v>9739</v>
      </c>
      <c r="AB78" s="63">
        <f t="shared" si="138"/>
        <v>17400</v>
      </c>
      <c r="AC78" s="63">
        <f t="shared" si="138"/>
        <v>7661</v>
      </c>
      <c r="AD78" s="107">
        <f t="shared" si="138"/>
        <v>727.8199999999999</v>
      </c>
      <c r="AE78" s="107">
        <f t="shared" si="138"/>
        <v>627.64</v>
      </c>
      <c r="AF78" s="107">
        <f t="shared" si="138"/>
        <v>100.18000000000002</v>
      </c>
      <c r="AG78" s="88">
        <f t="shared" si="138"/>
        <v>22016</v>
      </c>
      <c r="AH78" s="63">
        <f t="shared" si="138"/>
        <v>880.64</v>
      </c>
      <c r="AI78" s="99">
        <f t="shared" si="138"/>
        <v>704.51</v>
      </c>
      <c r="AJ78" s="99">
        <f t="shared" si="138"/>
        <v>176.13000000000005</v>
      </c>
      <c r="AK78" s="132">
        <f t="shared" si="138"/>
        <v>28619.89</v>
      </c>
      <c r="AL78" s="132">
        <f t="shared" si="138"/>
        <v>23365.469999999998</v>
      </c>
      <c r="AM78" s="132">
        <f t="shared" si="138"/>
        <v>5254.419999999999</v>
      </c>
      <c r="AN78" s="128">
        <f t="shared" si="138"/>
        <v>22113</v>
      </c>
      <c r="AO78" s="128">
        <f t="shared" si="138"/>
        <v>19477</v>
      </c>
      <c r="AP78" s="140">
        <v>134.23000000000002</v>
      </c>
      <c r="AQ78" s="132">
        <f>SUM(AQ79:AQ89)</f>
        <v>1118.239999999999</v>
      </c>
    </row>
    <row r="79" spans="1:43" ht="12.75" customHeight="1">
      <c r="A79" s="67" t="s">
        <v>40</v>
      </c>
      <c r="B79" s="68">
        <v>0.6</v>
      </c>
      <c r="C79" s="68">
        <v>0.6</v>
      </c>
      <c r="D79" s="69">
        <v>8229</v>
      </c>
      <c r="E79" s="69">
        <v>5812</v>
      </c>
      <c r="F79" s="70">
        <v>750</v>
      </c>
      <c r="G79" s="70">
        <v>950</v>
      </c>
      <c r="H79" s="71">
        <f>ROUND((D79*F79+E79*G79)/10000,2)</f>
        <v>1169.32</v>
      </c>
      <c r="I79" s="71">
        <f>ROUND((350*D79+550*E79)*B79/10000+400*(D79+E79)*C79/10000,2)</f>
        <v>701.59</v>
      </c>
      <c r="J79" s="90"/>
      <c r="K79" s="91">
        <f t="shared" si="114"/>
        <v>467.7299999999999</v>
      </c>
      <c r="L79" s="92"/>
      <c r="M79" s="92"/>
      <c r="N79" s="93"/>
      <c r="O79" s="93"/>
      <c r="P79" s="71"/>
      <c r="Q79" s="71"/>
      <c r="R79" s="101"/>
      <c r="S79" s="92"/>
      <c r="T79" s="92"/>
      <c r="U79" s="102"/>
      <c r="V79" s="102"/>
      <c r="W79" s="103"/>
      <c r="X79" s="103"/>
      <c r="Y79" s="109"/>
      <c r="Z79" s="92"/>
      <c r="AA79" s="92"/>
      <c r="AB79" s="93"/>
      <c r="AC79" s="93"/>
      <c r="AD79" s="103"/>
      <c r="AE79" s="103"/>
      <c r="AF79" s="109"/>
      <c r="AG79" s="124">
        <v>0</v>
      </c>
      <c r="AH79" s="109"/>
      <c r="AI79" s="109"/>
      <c r="AJ79" s="109"/>
      <c r="AK79" s="125">
        <f>H79+P79+AH79+W79+AD79</f>
        <v>1169.32</v>
      </c>
      <c r="AL79" s="126">
        <f>Q79+AI79+I79+X79+AE79</f>
        <v>701.59</v>
      </c>
      <c r="AM79" s="125">
        <f>K79+R79+AJ79+Y79+AF79</f>
        <v>467.7299999999999</v>
      </c>
      <c r="AN79" s="127">
        <v>576</v>
      </c>
      <c r="AO79" s="127">
        <v>500</v>
      </c>
      <c r="AP79" s="142">
        <v>62.8</v>
      </c>
      <c r="AQ79" s="143">
        <f>AL79-AN79-AP79</f>
        <v>62.790000000000035</v>
      </c>
    </row>
    <row r="80" spans="1:43" ht="12.75" customHeight="1">
      <c r="A80" s="67" t="s">
        <v>106</v>
      </c>
      <c r="B80" s="68">
        <v>0.8</v>
      </c>
      <c r="C80" s="68">
        <v>0.8</v>
      </c>
      <c r="D80" s="69">
        <v>23750</v>
      </c>
      <c r="E80" s="69">
        <v>11923</v>
      </c>
      <c r="F80" s="70">
        <v>750</v>
      </c>
      <c r="G80" s="70">
        <v>950</v>
      </c>
      <c r="H80" s="71">
        <f aca="true" t="shared" si="139" ref="H80:H89">ROUND((D80*F80+E80*G80)/10000,2)</f>
        <v>2913.94</v>
      </c>
      <c r="I80" s="71">
        <f aca="true" t="shared" si="140" ref="I80:I89">ROUND((350*D80+550*E80)*B80/10000+400*(D80+E80)*C80/10000,2)</f>
        <v>2331.15</v>
      </c>
      <c r="J80" s="90"/>
      <c r="K80" s="91">
        <f t="shared" si="114"/>
        <v>582.79</v>
      </c>
      <c r="L80" s="92">
        <v>55</v>
      </c>
      <c r="M80" s="92">
        <v>1320</v>
      </c>
      <c r="N80" s="93">
        <f>L80*100</f>
        <v>5500</v>
      </c>
      <c r="O80" s="93">
        <f>N80-M80</f>
        <v>4180</v>
      </c>
      <c r="P80" s="71">
        <f aca="true" t="shared" si="141" ref="P77:P110">ROUND(O80*750/10000,2)</f>
        <v>313.5</v>
      </c>
      <c r="Q80" s="71">
        <f aca="true" t="shared" si="142" ref="Q77:Q110">ROUND(P80*C80,2)</f>
        <v>250.8</v>
      </c>
      <c r="R80" s="101">
        <f aca="true" t="shared" si="143" ref="R77:R110">P80-Q80</f>
        <v>62.69999999999999</v>
      </c>
      <c r="S80" s="92">
        <v>4</v>
      </c>
      <c r="T80" s="92">
        <v>544</v>
      </c>
      <c r="U80" s="102">
        <f>S80*200</f>
        <v>800</v>
      </c>
      <c r="V80" s="102">
        <f>U80-T80</f>
        <v>256</v>
      </c>
      <c r="W80" s="103">
        <f>ROUND(V80*750/10000,2)</f>
        <v>19.2</v>
      </c>
      <c r="X80" s="103">
        <f>ROUND(W80*C80,2)</f>
        <v>15.36</v>
      </c>
      <c r="Y80" s="109">
        <f>W80-X80</f>
        <v>3.84</v>
      </c>
      <c r="Z80" s="92">
        <v>6</v>
      </c>
      <c r="AA80" s="92">
        <v>1120</v>
      </c>
      <c r="AB80" s="93">
        <f>Z80*300</f>
        <v>1800</v>
      </c>
      <c r="AC80" s="93">
        <f>AB80-AA80</f>
        <v>680</v>
      </c>
      <c r="AD80" s="103">
        <f>ROUND(AC80*950/10000,2)</f>
        <v>64.6</v>
      </c>
      <c r="AE80" s="103">
        <f>ROUND(AD80*C80,2)</f>
        <v>51.68</v>
      </c>
      <c r="AF80" s="109">
        <f>AD80-AE80</f>
        <v>12.919999999999995</v>
      </c>
      <c r="AG80" s="124">
        <v>1914</v>
      </c>
      <c r="AH80" s="109">
        <f>ROUND(AG80*400/10000,2)</f>
        <v>76.56</v>
      </c>
      <c r="AI80" s="109">
        <f>ROUND(AH80*B80,2)</f>
        <v>61.25</v>
      </c>
      <c r="AJ80" s="109">
        <f>AH80-AI80</f>
        <v>15.310000000000002</v>
      </c>
      <c r="AK80" s="125">
        <f aca="true" t="shared" si="144" ref="AK80:AK89">H80+P80+AH80+W80+AD80</f>
        <v>3387.7999999999997</v>
      </c>
      <c r="AL80" s="126">
        <f aca="true" t="shared" si="145" ref="AL80:AL89">Q80+AI80+I80+X80+AE80</f>
        <v>2710.2400000000002</v>
      </c>
      <c r="AM80" s="125">
        <f aca="true" t="shared" si="146" ref="AM80:AM89">K80+R80+AJ80+Y80+AF80</f>
        <v>677.56</v>
      </c>
      <c r="AN80" s="127">
        <v>2560</v>
      </c>
      <c r="AO80" s="127"/>
      <c r="AP80" s="142"/>
      <c r="AQ80" s="143">
        <f aca="true" t="shared" si="147" ref="AQ80:AQ89">AL80-AN80-AP80</f>
        <v>150.24000000000024</v>
      </c>
    </row>
    <row r="81" spans="1:43" ht="12.75" customHeight="1">
      <c r="A81" s="67" t="s">
        <v>107</v>
      </c>
      <c r="B81" s="68">
        <v>0.8</v>
      </c>
      <c r="C81" s="68">
        <v>0.8</v>
      </c>
      <c r="D81" s="69">
        <v>10589</v>
      </c>
      <c r="E81" s="69">
        <v>5786</v>
      </c>
      <c r="F81" s="70">
        <v>750</v>
      </c>
      <c r="G81" s="70">
        <v>950</v>
      </c>
      <c r="H81" s="71">
        <f t="shared" si="139"/>
        <v>1343.85</v>
      </c>
      <c r="I81" s="71">
        <f t="shared" si="140"/>
        <v>1075.08</v>
      </c>
      <c r="J81" s="90"/>
      <c r="K81" s="91">
        <f t="shared" si="114"/>
        <v>268.77</v>
      </c>
      <c r="L81" s="92">
        <v>14</v>
      </c>
      <c r="M81" s="92">
        <v>273</v>
      </c>
      <c r="N81" s="93">
        <f aca="true" t="shared" si="148" ref="N81:N89">L81*100</f>
        <v>1400</v>
      </c>
      <c r="O81" s="93">
        <f aca="true" t="shared" si="149" ref="O81:O89">N81-M81</f>
        <v>1127</v>
      </c>
      <c r="P81" s="71">
        <f t="shared" si="141"/>
        <v>84.53</v>
      </c>
      <c r="Q81" s="71">
        <f t="shared" si="142"/>
        <v>67.62</v>
      </c>
      <c r="R81" s="101">
        <f t="shared" si="143"/>
        <v>16.909999999999997</v>
      </c>
      <c r="S81" s="92">
        <v>4</v>
      </c>
      <c r="T81" s="92">
        <v>620</v>
      </c>
      <c r="U81" s="102">
        <f aca="true" t="shared" si="150" ref="U81:U89">S81*200</f>
        <v>800</v>
      </c>
      <c r="V81" s="102">
        <f aca="true" t="shared" si="151" ref="V81:V89">U81-T81</f>
        <v>180</v>
      </c>
      <c r="W81" s="103">
        <f aca="true" t="shared" si="152" ref="W81:W89">ROUND(V81*750/10000,2)</f>
        <v>13.5</v>
      </c>
      <c r="X81" s="103">
        <f aca="true" t="shared" si="153" ref="X81:X89">ROUND(W81*C81,2)</f>
        <v>10.8</v>
      </c>
      <c r="Y81" s="109">
        <f aca="true" t="shared" si="154" ref="Y81:Y89">W81-X81</f>
        <v>2.6999999999999993</v>
      </c>
      <c r="Z81" s="92">
        <v>11</v>
      </c>
      <c r="AA81" s="92">
        <v>1930</v>
      </c>
      <c r="AB81" s="93">
        <f aca="true" t="shared" si="155" ref="AB81:AB89">Z81*300</f>
        <v>3300</v>
      </c>
      <c r="AC81" s="93">
        <f aca="true" t="shared" si="156" ref="AC81:AC89">AB81-AA81</f>
        <v>1370</v>
      </c>
      <c r="AD81" s="103">
        <f aca="true" t="shared" si="157" ref="AD81:AD89">ROUND(AC81*950/10000,2)</f>
        <v>130.15</v>
      </c>
      <c r="AE81" s="103">
        <f aca="true" t="shared" si="158" ref="AE81:AE89">ROUND(AD81*C81,2)</f>
        <v>104.12</v>
      </c>
      <c r="AF81" s="109">
        <f aca="true" t="shared" si="159" ref="AF81:AF89">AD81-AE81</f>
        <v>26.03</v>
      </c>
      <c r="AG81" s="124">
        <v>1298</v>
      </c>
      <c r="AH81" s="109">
        <f aca="true" t="shared" si="160" ref="AH81:AH89">ROUND(AG81*400/10000,2)</f>
        <v>51.92</v>
      </c>
      <c r="AI81" s="109">
        <f aca="true" t="shared" si="161" ref="AI81:AI89">ROUND(AH81*B81,2)</f>
        <v>41.54</v>
      </c>
      <c r="AJ81" s="109">
        <f aca="true" t="shared" si="162" ref="AJ81:AJ89">AH81-AI81</f>
        <v>10.380000000000003</v>
      </c>
      <c r="AK81" s="125">
        <f t="shared" si="144"/>
        <v>1623.95</v>
      </c>
      <c r="AL81" s="126">
        <f t="shared" si="145"/>
        <v>1299.1599999999999</v>
      </c>
      <c r="AM81" s="125">
        <f t="shared" si="146"/>
        <v>324.78999999999996</v>
      </c>
      <c r="AN81" s="127">
        <v>1234</v>
      </c>
      <c r="AO81" s="127">
        <v>1234</v>
      </c>
      <c r="AP81" s="142"/>
      <c r="AQ81" s="143">
        <f t="shared" si="147"/>
        <v>65.15999999999985</v>
      </c>
    </row>
    <row r="82" spans="1:43" ht="12.75" customHeight="1">
      <c r="A82" s="67" t="s">
        <v>108</v>
      </c>
      <c r="B82" s="68">
        <v>0.8</v>
      </c>
      <c r="C82" s="68">
        <v>0.9</v>
      </c>
      <c r="D82" s="69">
        <v>19156</v>
      </c>
      <c r="E82" s="69">
        <v>13589</v>
      </c>
      <c r="F82" s="70">
        <v>750</v>
      </c>
      <c r="G82" s="70">
        <v>950</v>
      </c>
      <c r="H82" s="71">
        <f t="shared" si="139"/>
        <v>2727.66</v>
      </c>
      <c r="I82" s="71">
        <f t="shared" si="140"/>
        <v>2313.1</v>
      </c>
      <c r="J82" s="90">
        <f aca="true" t="shared" si="163" ref="J80:J89">ROUND((400*D82+400*E82)/10000*(C82-B82),2)</f>
        <v>130.98</v>
      </c>
      <c r="K82" s="91">
        <f t="shared" si="114"/>
        <v>414.55999999999995</v>
      </c>
      <c r="L82" s="92">
        <v>22</v>
      </c>
      <c r="M82" s="92">
        <v>653</v>
      </c>
      <c r="N82" s="93">
        <f t="shared" si="148"/>
        <v>2200</v>
      </c>
      <c r="O82" s="93">
        <f t="shared" si="149"/>
        <v>1547</v>
      </c>
      <c r="P82" s="71">
        <f t="shared" si="141"/>
        <v>116.03</v>
      </c>
      <c r="Q82" s="71">
        <f t="shared" si="142"/>
        <v>104.43</v>
      </c>
      <c r="R82" s="101">
        <f t="shared" si="143"/>
        <v>11.599999999999994</v>
      </c>
      <c r="S82" s="92">
        <v>6</v>
      </c>
      <c r="T82" s="92">
        <v>889</v>
      </c>
      <c r="U82" s="102">
        <f t="shared" si="150"/>
        <v>1200</v>
      </c>
      <c r="V82" s="102">
        <f t="shared" si="151"/>
        <v>311</v>
      </c>
      <c r="W82" s="103">
        <f t="shared" si="152"/>
        <v>23.33</v>
      </c>
      <c r="X82" s="103">
        <f t="shared" si="153"/>
        <v>21</v>
      </c>
      <c r="Y82" s="109">
        <f t="shared" si="154"/>
        <v>2.3299999999999983</v>
      </c>
      <c r="Z82" s="92">
        <v>8</v>
      </c>
      <c r="AA82" s="92">
        <v>1537</v>
      </c>
      <c r="AB82" s="93">
        <f t="shared" si="155"/>
        <v>2400</v>
      </c>
      <c r="AC82" s="93">
        <f t="shared" si="156"/>
        <v>863</v>
      </c>
      <c r="AD82" s="103">
        <f t="shared" si="157"/>
        <v>81.99</v>
      </c>
      <c r="AE82" s="103">
        <f t="shared" si="158"/>
        <v>73.79</v>
      </c>
      <c r="AF82" s="109">
        <f t="shared" si="159"/>
        <v>8.199999999999989</v>
      </c>
      <c r="AG82" s="124">
        <v>2236</v>
      </c>
      <c r="AH82" s="109">
        <f t="shared" si="160"/>
        <v>89.44</v>
      </c>
      <c r="AI82" s="109">
        <f t="shared" si="161"/>
        <v>71.55</v>
      </c>
      <c r="AJ82" s="109">
        <f t="shared" si="162"/>
        <v>17.89</v>
      </c>
      <c r="AK82" s="125">
        <f t="shared" si="144"/>
        <v>3038.45</v>
      </c>
      <c r="AL82" s="126">
        <f t="shared" si="145"/>
        <v>2583.87</v>
      </c>
      <c r="AM82" s="125">
        <f t="shared" si="146"/>
        <v>454.5799999999999</v>
      </c>
      <c r="AN82" s="127">
        <v>2574</v>
      </c>
      <c r="AO82" s="127">
        <v>2574</v>
      </c>
      <c r="AP82" s="142"/>
      <c r="AQ82" s="143">
        <f t="shared" si="147"/>
        <v>9.86999999999989</v>
      </c>
    </row>
    <row r="83" spans="1:43" ht="12.75" customHeight="1">
      <c r="A83" s="67" t="s">
        <v>109</v>
      </c>
      <c r="B83" s="68">
        <v>0.8</v>
      </c>
      <c r="C83" s="68">
        <v>0.9</v>
      </c>
      <c r="D83" s="69">
        <v>8876</v>
      </c>
      <c r="E83" s="69">
        <v>5259</v>
      </c>
      <c r="F83" s="70">
        <v>750</v>
      </c>
      <c r="G83" s="70">
        <v>950</v>
      </c>
      <c r="H83" s="71">
        <f t="shared" si="139"/>
        <v>1165.31</v>
      </c>
      <c r="I83" s="71">
        <f t="shared" si="140"/>
        <v>988.78</v>
      </c>
      <c r="J83" s="90">
        <f t="shared" si="163"/>
        <v>56.54</v>
      </c>
      <c r="K83" s="91">
        <f t="shared" si="114"/>
        <v>176.52999999999997</v>
      </c>
      <c r="L83" s="92">
        <v>32</v>
      </c>
      <c r="M83" s="92">
        <v>342</v>
      </c>
      <c r="N83" s="93">
        <f t="shared" si="148"/>
        <v>3200</v>
      </c>
      <c r="O83" s="93">
        <f t="shared" si="149"/>
        <v>2858</v>
      </c>
      <c r="P83" s="71">
        <f t="shared" si="141"/>
        <v>214.35</v>
      </c>
      <c r="Q83" s="71">
        <f t="shared" si="142"/>
        <v>192.92</v>
      </c>
      <c r="R83" s="101">
        <f t="shared" si="143"/>
        <v>21.430000000000007</v>
      </c>
      <c r="S83" s="92">
        <v>1</v>
      </c>
      <c r="T83" s="92">
        <v>112</v>
      </c>
      <c r="U83" s="102">
        <f t="shared" si="150"/>
        <v>200</v>
      </c>
      <c r="V83" s="102">
        <f t="shared" si="151"/>
        <v>88</v>
      </c>
      <c r="W83" s="103">
        <f t="shared" si="152"/>
        <v>6.6</v>
      </c>
      <c r="X83" s="103">
        <f t="shared" si="153"/>
        <v>5.94</v>
      </c>
      <c r="Y83" s="109">
        <f t="shared" si="154"/>
        <v>0.6599999999999993</v>
      </c>
      <c r="Z83" s="92">
        <v>5</v>
      </c>
      <c r="AA83" s="92">
        <v>933</v>
      </c>
      <c r="AB83" s="93">
        <f t="shared" si="155"/>
        <v>1500</v>
      </c>
      <c r="AC83" s="93">
        <f t="shared" si="156"/>
        <v>567</v>
      </c>
      <c r="AD83" s="103">
        <f t="shared" si="157"/>
        <v>53.87</v>
      </c>
      <c r="AE83" s="103">
        <f t="shared" si="158"/>
        <v>48.48</v>
      </c>
      <c r="AF83" s="109">
        <f t="shared" si="159"/>
        <v>5.390000000000001</v>
      </c>
      <c r="AG83" s="124">
        <v>1900</v>
      </c>
      <c r="AH83" s="109">
        <f t="shared" si="160"/>
        <v>76</v>
      </c>
      <c r="AI83" s="109">
        <f t="shared" si="161"/>
        <v>60.8</v>
      </c>
      <c r="AJ83" s="109">
        <f t="shared" si="162"/>
        <v>15.200000000000003</v>
      </c>
      <c r="AK83" s="125">
        <f t="shared" si="144"/>
        <v>1516.1299999999997</v>
      </c>
      <c r="AL83" s="126">
        <f t="shared" si="145"/>
        <v>1296.92</v>
      </c>
      <c r="AM83" s="125">
        <f t="shared" si="146"/>
        <v>219.20999999999998</v>
      </c>
      <c r="AN83" s="127">
        <v>1246</v>
      </c>
      <c r="AO83" s="127">
        <v>1246</v>
      </c>
      <c r="AP83" s="142"/>
      <c r="AQ83" s="143">
        <f t="shared" si="147"/>
        <v>50.92000000000007</v>
      </c>
    </row>
    <row r="84" spans="1:43" ht="12.75" customHeight="1">
      <c r="A84" s="67" t="s">
        <v>110</v>
      </c>
      <c r="B84" s="68">
        <v>0.8</v>
      </c>
      <c r="C84" s="68">
        <v>0.8</v>
      </c>
      <c r="D84" s="69">
        <v>11266</v>
      </c>
      <c r="E84" s="69">
        <v>5405</v>
      </c>
      <c r="F84" s="70">
        <v>750</v>
      </c>
      <c r="G84" s="70">
        <v>950</v>
      </c>
      <c r="H84" s="71">
        <f t="shared" si="139"/>
        <v>1358.43</v>
      </c>
      <c r="I84" s="71">
        <f t="shared" si="140"/>
        <v>1086.74</v>
      </c>
      <c r="J84" s="90"/>
      <c r="K84" s="91">
        <f t="shared" si="114"/>
        <v>271.69000000000005</v>
      </c>
      <c r="L84" s="92">
        <v>33</v>
      </c>
      <c r="M84" s="92">
        <v>67</v>
      </c>
      <c r="N84" s="93">
        <f t="shared" si="148"/>
        <v>3300</v>
      </c>
      <c r="O84" s="93">
        <f t="shared" si="149"/>
        <v>3233</v>
      </c>
      <c r="P84" s="71">
        <f t="shared" si="141"/>
        <v>242.48</v>
      </c>
      <c r="Q84" s="71">
        <f t="shared" si="142"/>
        <v>193.98</v>
      </c>
      <c r="R84" s="101">
        <f t="shared" si="143"/>
        <v>48.5</v>
      </c>
      <c r="S84" s="92">
        <v>3</v>
      </c>
      <c r="T84" s="92">
        <v>465</v>
      </c>
      <c r="U84" s="102">
        <f t="shared" si="150"/>
        <v>600</v>
      </c>
      <c r="V84" s="102">
        <f t="shared" si="151"/>
        <v>135</v>
      </c>
      <c r="W84" s="103">
        <f t="shared" si="152"/>
        <v>10.13</v>
      </c>
      <c r="X84" s="103">
        <f t="shared" si="153"/>
        <v>8.1</v>
      </c>
      <c r="Y84" s="109">
        <f t="shared" si="154"/>
        <v>2.030000000000001</v>
      </c>
      <c r="Z84" s="92">
        <v>3</v>
      </c>
      <c r="AA84" s="92">
        <v>517</v>
      </c>
      <c r="AB84" s="93">
        <f t="shared" si="155"/>
        <v>900</v>
      </c>
      <c r="AC84" s="93">
        <f t="shared" si="156"/>
        <v>383</v>
      </c>
      <c r="AD84" s="103">
        <f t="shared" si="157"/>
        <v>36.39</v>
      </c>
      <c r="AE84" s="103">
        <f t="shared" si="158"/>
        <v>29.11</v>
      </c>
      <c r="AF84" s="109">
        <f t="shared" si="159"/>
        <v>7.280000000000001</v>
      </c>
      <c r="AG84" s="124">
        <v>732</v>
      </c>
      <c r="AH84" s="109">
        <f t="shared" si="160"/>
        <v>29.28</v>
      </c>
      <c r="AI84" s="109">
        <f t="shared" si="161"/>
        <v>23.42</v>
      </c>
      <c r="AJ84" s="109">
        <f t="shared" si="162"/>
        <v>5.859999999999999</v>
      </c>
      <c r="AK84" s="125">
        <f t="shared" si="144"/>
        <v>1676.7100000000003</v>
      </c>
      <c r="AL84" s="126">
        <f t="shared" si="145"/>
        <v>1341.3499999999997</v>
      </c>
      <c r="AM84" s="125">
        <f t="shared" si="146"/>
        <v>335.36</v>
      </c>
      <c r="AN84" s="127">
        <v>1277</v>
      </c>
      <c r="AO84" s="127">
        <v>1277</v>
      </c>
      <c r="AP84" s="142"/>
      <c r="AQ84" s="143">
        <f t="shared" si="147"/>
        <v>64.34999999999968</v>
      </c>
    </row>
    <row r="85" spans="1:43" ht="12.75" customHeight="1">
      <c r="A85" s="67" t="s">
        <v>111</v>
      </c>
      <c r="B85" s="68">
        <v>0.8</v>
      </c>
      <c r="C85" s="68">
        <v>0.8</v>
      </c>
      <c r="D85" s="69">
        <v>15942</v>
      </c>
      <c r="E85" s="69">
        <v>8223</v>
      </c>
      <c r="F85" s="70">
        <v>750</v>
      </c>
      <c r="G85" s="70">
        <v>950</v>
      </c>
      <c r="H85" s="71">
        <f t="shared" si="139"/>
        <v>1976.84</v>
      </c>
      <c r="I85" s="71">
        <f t="shared" si="140"/>
        <v>1581.47</v>
      </c>
      <c r="J85" s="90"/>
      <c r="K85" s="91">
        <f t="shared" si="114"/>
        <v>395.3699999999999</v>
      </c>
      <c r="L85" s="92">
        <v>14</v>
      </c>
      <c r="M85" s="92">
        <v>446</v>
      </c>
      <c r="N85" s="93">
        <f t="shared" si="148"/>
        <v>1400</v>
      </c>
      <c r="O85" s="93">
        <f t="shared" si="149"/>
        <v>954</v>
      </c>
      <c r="P85" s="71">
        <f t="shared" si="141"/>
        <v>71.55</v>
      </c>
      <c r="Q85" s="71">
        <f t="shared" si="142"/>
        <v>57.24</v>
      </c>
      <c r="R85" s="101">
        <f t="shared" si="143"/>
        <v>14.309999999999995</v>
      </c>
      <c r="S85" s="92">
        <v>7</v>
      </c>
      <c r="T85" s="92">
        <v>980</v>
      </c>
      <c r="U85" s="102">
        <f t="shared" si="150"/>
        <v>1400</v>
      </c>
      <c r="V85" s="102">
        <f t="shared" si="151"/>
        <v>420</v>
      </c>
      <c r="W85" s="103">
        <f t="shared" si="152"/>
        <v>31.5</v>
      </c>
      <c r="X85" s="103">
        <f t="shared" si="153"/>
        <v>25.2</v>
      </c>
      <c r="Y85" s="109">
        <f t="shared" si="154"/>
        <v>6.300000000000001</v>
      </c>
      <c r="Z85" s="92">
        <v>3</v>
      </c>
      <c r="AA85" s="92">
        <v>462</v>
      </c>
      <c r="AB85" s="93">
        <f t="shared" si="155"/>
        <v>900</v>
      </c>
      <c r="AC85" s="93">
        <f t="shared" si="156"/>
        <v>438</v>
      </c>
      <c r="AD85" s="103">
        <f t="shared" si="157"/>
        <v>41.61</v>
      </c>
      <c r="AE85" s="103">
        <f t="shared" si="158"/>
        <v>33.29</v>
      </c>
      <c r="AF85" s="109">
        <f t="shared" si="159"/>
        <v>8.32</v>
      </c>
      <c r="AG85" s="124">
        <v>1274</v>
      </c>
      <c r="AH85" s="109">
        <f t="shared" si="160"/>
        <v>50.96</v>
      </c>
      <c r="AI85" s="109">
        <f t="shared" si="161"/>
        <v>40.77</v>
      </c>
      <c r="AJ85" s="109">
        <f t="shared" si="162"/>
        <v>10.189999999999998</v>
      </c>
      <c r="AK85" s="125">
        <f t="shared" si="144"/>
        <v>2172.46</v>
      </c>
      <c r="AL85" s="126">
        <f t="shared" si="145"/>
        <v>1737.97</v>
      </c>
      <c r="AM85" s="125">
        <f t="shared" si="146"/>
        <v>434.4899999999999</v>
      </c>
      <c r="AN85" s="127">
        <v>1603</v>
      </c>
      <c r="AO85" s="127">
        <v>1603</v>
      </c>
      <c r="AP85" s="142"/>
      <c r="AQ85" s="143">
        <f t="shared" si="147"/>
        <v>134.97000000000003</v>
      </c>
    </row>
    <row r="86" spans="1:43" ht="12.75" customHeight="1">
      <c r="A86" s="67" t="s">
        <v>112</v>
      </c>
      <c r="B86" s="68">
        <v>0.8</v>
      </c>
      <c r="C86" s="68">
        <v>0.9</v>
      </c>
      <c r="D86" s="69">
        <v>19068</v>
      </c>
      <c r="E86" s="69">
        <v>9540</v>
      </c>
      <c r="F86" s="70">
        <v>750</v>
      </c>
      <c r="G86" s="70">
        <v>950</v>
      </c>
      <c r="H86" s="71">
        <f t="shared" si="139"/>
        <v>2336.4</v>
      </c>
      <c r="I86" s="71">
        <f t="shared" si="140"/>
        <v>1983.55</v>
      </c>
      <c r="J86" s="90">
        <f t="shared" si="163"/>
        <v>114.43</v>
      </c>
      <c r="K86" s="91">
        <f t="shared" si="114"/>
        <v>352.85000000000014</v>
      </c>
      <c r="L86" s="92">
        <v>25</v>
      </c>
      <c r="M86" s="92">
        <v>470</v>
      </c>
      <c r="N86" s="93">
        <f t="shared" si="148"/>
        <v>2500</v>
      </c>
      <c r="O86" s="93">
        <f t="shared" si="149"/>
        <v>2030</v>
      </c>
      <c r="P86" s="71">
        <f t="shared" si="141"/>
        <v>152.25</v>
      </c>
      <c r="Q86" s="71">
        <f t="shared" si="142"/>
        <v>137.03</v>
      </c>
      <c r="R86" s="101">
        <f t="shared" si="143"/>
        <v>15.219999999999999</v>
      </c>
      <c r="S86" s="92">
        <v>2</v>
      </c>
      <c r="T86" s="92">
        <v>314</v>
      </c>
      <c r="U86" s="102">
        <f t="shared" si="150"/>
        <v>400</v>
      </c>
      <c r="V86" s="102">
        <f t="shared" si="151"/>
        <v>86</v>
      </c>
      <c r="W86" s="103">
        <f t="shared" si="152"/>
        <v>6.45</v>
      </c>
      <c r="X86" s="103">
        <f t="shared" si="153"/>
        <v>5.81</v>
      </c>
      <c r="Y86" s="109">
        <f t="shared" si="154"/>
        <v>0.6400000000000006</v>
      </c>
      <c r="Z86" s="92">
        <v>12</v>
      </c>
      <c r="AA86" s="92">
        <v>893</v>
      </c>
      <c r="AB86" s="93">
        <f t="shared" si="155"/>
        <v>3600</v>
      </c>
      <c r="AC86" s="93">
        <f t="shared" si="156"/>
        <v>2707</v>
      </c>
      <c r="AD86" s="103">
        <f t="shared" si="157"/>
        <v>257.17</v>
      </c>
      <c r="AE86" s="103">
        <f t="shared" si="158"/>
        <v>231.45</v>
      </c>
      <c r="AF86" s="109">
        <f t="shared" si="159"/>
        <v>25.720000000000027</v>
      </c>
      <c r="AG86" s="124">
        <v>909</v>
      </c>
      <c r="AH86" s="109">
        <f t="shared" si="160"/>
        <v>36.36</v>
      </c>
      <c r="AI86" s="109">
        <f t="shared" si="161"/>
        <v>29.09</v>
      </c>
      <c r="AJ86" s="109">
        <f t="shared" si="162"/>
        <v>7.27</v>
      </c>
      <c r="AK86" s="125">
        <f t="shared" si="144"/>
        <v>2788.63</v>
      </c>
      <c r="AL86" s="126">
        <f t="shared" si="145"/>
        <v>2386.93</v>
      </c>
      <c r="AM86" s="125">
        <f t="shared" si="146"/>
        <v>401.70000000000016</v>
      </c>
      <c r="AN86" s="127">
        <v>2271</v>
      </c>
      <c r="AO86" s="127">
        <v>2271</v>
      </c>
      <c r="AP86" s="142"/>
      <c r="AQ86" s="143">
        <f t="shared" si="147"/>
        <v>115.92999999999984</v>
      </c>
    </row>
    <row r="87" spans="1:43" s="33" customFormat="1" ht="12.75" customHeight="1">
      <c r="A87" s="67" t="s">
        <v>113</v>
      </c>
      <c r="B87" s="68">
        <v>0.8</v>
      </c>
      <c r="C87" s="68">
        <v>0.9</v>
      </c>
      <c r="D87" s="69">
        <v>18235</v>
      </c>
      <c r="E87" s="69">
        <v>9051</v>
      </c>
      <c r="F87" s="70">
        <v>750</v>
      </c>
      <c r="G87" s="70">
        <v>950</v>
      </c>
      <c r="H87" s="71">
        <f t="shared" si="139"/>
        <v>2227.47</v>
      </c>
      <c r="I87" s="71">
        <f t="shared" si="140"/>
        <v>1891.12</v>
      </c>
      <c r="J87" s="90">
        <f t="shared" si="163"/>
        <v>109.14</v>
      </c>
      <c r="K87" s="91">
        <f aca="true" t="shared" si="164" ref="K87:K112">H87-I87</f>
        <v>336.3499999999999</v>
      </c>
      <c r="L87" s="92">
        <v>18</v>
      </c>
      <c r="M87" s="92">
        <v>577</v>
      </c>
      <c r="N87" s="93">
        <f t="shared" si="148"/>
        <v>1800</v>
      </c>
      <c r="O87" s="93">
        <f t="shared" si="149"/>
        <v>1223</v>
      </c>
      <c r="P87" s="71">
        <f t="shared" si="141"/>
        <v>91.73</v>
      </c>
      <c r="Q87" s="71">
        <f t="shared" si="142"/>
        <v>82.56</v>
      </c>
      <c r="R87" s="101">
        <f t="shared" si="143"/>
        <v>9.170000000000002</v>
      </c>
      <c r="S87" s="92">
        <v>4</v>
      </c>
      <c r="T87" s="92">
        <v>631</v>
      </c>
      <c r="U87" s="102">
        <f t="shared" si="150"/>
        <v>800</v>
      </c>
      <c r="V87" s="102">
        <f t="shared" si="151"/>
        <v>169</v>
      </c>
      <c r="W87" s="103">
        <f t="shared" si="152"/>
        <v>12.68</v>
      </c>
      <c r="X87" s="103">
        <f t="shared" si="153"/>
        <v>11.41</v>
      </c>
      <c r="Y87" s="109">
        <f t="shared" si="154"/>
        <v>1.2699999999999996</v>
      </c>
      <c r="Z87" s="92">
        <v>4</v>
      </c>
      <c r="AA87" s="92">
        <v>802</v>
      </c>
      <c r="AB87" s="93">
        <f t="shared" si="155"/>
        <v>1200</v>
      </c>
      <c r="AC87" s="93">
        <f t="shared" si="156"/>
        <v>398</v>
      </c>
      <c r="AD87" s="103">
        <f t="shared" si="157"/>
        <v>37.81</v>
      </c>
      <c r="AE87" s="103">
        <f t="shared" si="158"/>
        <v>34.03</v>
      </c>
      <c r="AF87" s="109">
        <f t="shared" si="159"/>
        <v>3.780000000000001</v>
      </c>
      <c r="AG87" s="124">
        <v>1617</v>
      </c>
      <c r="AH87" s="109">
        <f t="shared" si="160"/>
        <v>64.68</v>
      </c>
      <c r="AI87" s="109">
        <f t="shared" si="161"/>
        <v>51.74</v>
      </c>
      <c r="AJ87" s="109">
        <f t="shared" si="162"/>
        <v>12.940000000000005</v>
      </c>
      <c r="AK87" s="125">
        <f t="shared" si="144"/>
        <v>2434.3699999999994</v>
      </c>
      <c r="AL87" s="126">
        <f t="shared" si="145"/>
        <v>2070.86</v>
      </c>
      <c r="AM87" s="125">
        <f t="shared" si="146"/>
        <v>363.5099999999999</v>
      </c>
      <c r="AN87" s="127">
        <v>1928</v>
      </c>
      <c r="AO87" s="127">
        <v>1928</v>
      </c>
      <c r="AP87" s="142">
        <v>71.43</v>
      </c>
      <c r="AQ87" s="143">
        <f t="shared" si="147"/>
        <v>71.43000000000012</v>
      </c>
    </row>
    <row r="88" spans="1:43" ht="12.75" customHeight="1">
      <c r="A88" s="67" t="s">
        <v>114</v>
      </c>
      <c r="B88" s="68">
        <v>0.8</v>
      </c>
      <c r="C88" s="68">
        <v>0.8</v>
      </c>
      <c r="D88" s="69">
        <v>32898</v>
      </c>
      <c r="E88" s="69">
        <v>20175</v>
      </c>
      <c r="F88" s="70">
        <v>750</v>
      </c>
      <c r="G88" s="70">
        <v>950</v>
      </c>
      <c r="H88" s="71">
        <f t="shared" si="139"/>
        <v>4383.98</v>
      </c>
      <c r="I88" s="71">
        <f t="shared" si="140"/>
        <v>3507.18</v>
      </c>
      <c r="J88" s="90"/>
      <c r="K88" s="91">
        <f t="shared" si="164"/>
        <v>876.7999999999997</v>
      </c>
      <c r="L88" s="92">
        <v>73</v>
      </c>
      <c r="M88" s="92">
        <v>1596</v>
      </c>
      <c r="N88" s="93">
        <f t="shared" si="148"/>
        <v>7300</v>
      </c>
      <c r="O88" s="93">
        <f t="shared" si="149"/>
        <v>5704</v>
      </c>
      <c r="P88" s="71">
        <f t="shared" si="141"/>
        <v>427.8</v>
      </c>
      <c r="Q88" s="71">
        <f t="shared" si="142"/>
        <v>342.24</v>
      </c>
      <c r="R88" s="101">
        <f t="shared" si="143"/>
        <v>85.56</v>
      </c>
      <c r="S88" s="92">
        <v>12</v>
      </c>
      <c r="T88" s="92">
        <v>1501</v>
      </c>
      <c r="U88" s="102">
        <f t="shared" si="150"/>
        <v>2400</v>
      </c>
      <c r="V88" s="102">
        <f t="shared" si="151"/>
        <v>899</v>
      </c>
      <c r="W88" s="103">
        <f t="shared" si="152"/>
        <v>67.43</v>
      </c>
      <c r="X88" s="103">
        <f t="shared" si="153"/>
        <v>53.94</v>
      </c>
      <c r="Y88" s="109">
        <f t="shared" si="154"/>
        <v>13.490000000000009</v>
      </c>
      <c r="Z88" s="92">
        <v>1</v>
      </c>
      <c r="AA88" s="92">
        <v>288</v>
      </c>
      <c r="AB88" s="93">
        <f t="shared" si="155"/>
        <v>300</v>
      </c>
      <c r="AC88" s="93">
        <f t="shared" si="156"/>
        <v>12</v>
      </c>
      <c r="AD88" s="103">
        <f t="shared" si="157"/>
        <v>1.14</v>
      </c>
      <c r="AE88" s="103">
        <f t="shared" si="158"/>
        <v>0.91</v>
      </c>
      <c r="AF88" s="109">
        <f t="shared" si="159"/>
        <v>0.22999999999999987</v>
      </c>
      <c r="AG88" s="124">
        <v>6401</v>
      </c>
      <c r="AH88" s="109">
        <f t="shared" si="160"/>
        <v>256.04</v>
      </c>
      <c r="AI88" s="109">
        <f t="shared" si="161"/>
        <v>204.83</v>
      </c>
      <c r="AJ88" s="109">
        <f t="shared" si="162"/>
        <v>51.21000000000001</v>
      </c>
      <c r="AK88" s="125">
        <f t="shared" si="144"/>
        <v>5136.39</v>
      </c>
      <c r="AL88" s="126">
        <f t="shared" si="145"/>
        <v>4109.099999999999</v>
      </c>
      <c r="AM88" s="125">
        <f t="shared" si="146"/>
        <v>1027.2899999999997</v>
      </c>
      <c r="AN88" s="127">
        <v>3864</v>
      </c>
      <c r="AO88" s="127">
        <v>3864</v>
      </c>
      <c r="AP88" s="142"/>
      <c r="AQ88" s="143">
        <f t="shared" si="147"/>
        <v>245.09999999999945</v>
      </c>
    </row>
    <row r="89" spans="1:43" s="33" customFormat="1" ht="12.75" customHeight="1">
      <c r="A89" s="67" t="s">
        <v>115</v>
      </c>
      <c r="B89" s="68">
        <v>0.8</v>
      </c>
      <c r="C89" s="68">
        <v>0.9</v>
      </c>
      <c r="D89" s="69">
        <v>26427</v>
      </c>
      <c r="E89" s="69">
        <v>13309</v>
      </c>
      <c r="F89" s="70">
        <v>750</v>
      </c>
      <c r="G89" s="70">
        <v>950</v>
      </c>
      <c r="H89" s="71">
        <f t="shared" si="139"/>
        <v>3246.38</v>
      </c>
      <c r="I89" s="71">
        <f t="shared" si="140"/>
        <v>2756.05</v>
      </c>
      <c r="J89" s="90">
        <f t="shared" si="163"/>
        <v>158.94</v>
      </c>
      <c r="K89" s="91">
        <f t="shared" si="164"/>
        <v>490.3299999999999</v>
      </c>
      <c r="L89" s="92">
        <v>38</v>
      </c>
      <c r="M89" s="92">
        <v>531</v>
      </c>
      <c r="N89" s="93">
        <f t="shared" si="148"/>
        <v>3800</v>
      </c>
      <c r="O89" s="93">
        <f t="shared" si="149"/>
        <v>3269</v>
      </c>
      <c r="P89" s="71">
        <f t="shared" si="141"/>
        <v>245.18</v>
      </c>
      <c r="Q89" s="71">
        <f t="shared" si="142"/>
        <v>220.66</v>
      </c>
      <c r="R89" s="101">
        <f t="shared" si="143"/>
        <v>24.52000000000001</v>
      </c>
      <c r="S89" s="92">
        <v>3</v>
      </c>
      <c r="T89" s="92">
        <v>445</v>
      </c>
      <c r="U89" s="102">
        <f t="shared" si="150"/>
        <v>600</v>
      </c>
      <c r="V89" s="102">
        <f t="shared" si="151"/>
        <v>155</v>
      </c>
      <c r="W89" s="103">
        <f t="shared" si="152"/>
        <v>11.63</v>
      </c>
      <c r="X89" s="103">
        <f t="shared" si="153"/>
        <v>10.47</v>
      </c>
      <c r="Y89" s="109">
        <f t="shared" si="154"/>
        <v>1.1600000000000001</v>
      </c>
      <c r="Z89" s="92">
        <v>5</v>
      </c>
      <c r="AA89" s="92">
        <v>1257</v>
      </c>
      <c r="AB89" s="93">
        <f t="shared" si="155"/>
        <v>1500</v>
      </c>
      <c r="AC89" s="93">
        <f t="shared" si="156"/>
        <v>243</v>
      </c>
      <c r="AD89" s="103">
        <f t="shared" si="157"/>
        <v>23.09</v>
      </c>
      <c r="AE89" s="103">
        <f t="shared" si="158"/>
        <v>20.78</v>
      </c>
      <c r="AF89" s="109">
        <f t="shared" si="159"/>
        <v>2.3099999999999987</v>
      </c>
      <c r="AG89" s="124">
        <v>3735</v>
      </c>
      <c r="AH89" s="109">
        <f t="shared" si="160"/>
        <v>149.4</v>
      </c>
      <c r="AI89" s="109">
        <f t="shared" si="161"/>
        <v>119.52</v>
      </c>
      <c r="AJ89" s="109">
        <f t="shared" si="162"/>
        <v>29.88000000000001</v>
      </c>
      <c r="AK89" s="125">
        <f t="shared" si="144"/>
        <v>3675.6800000000003</v>
      </c>
      <c r="AL89" s="126">
        <f t="shared" si="145"/>
        <v>3127.48</v>
      </c>
      <c r="AM89" s="125">
        <f t="shared" si="146"/>
        <v>548.1999999999998</v>
      </c>
      <c r="AN89" s="127">
        <v>2980</v>
      </c>
      <c r="AO89" s="127">
        <v>2980</v>
      </c>
      <c r="AP89" s="140"/>
      <c r="AQ89" s="143">
        <f t="shared" si="147"/>
        <v>147.48000000000002</v>
      </c>
    </row>
    <row r="90" spans="1:43" ht="12.75" customHeight="1">
      <c r="A90" s="61" t="s">
        <v>116</v>
      </c>
      <c r="B90" s="62"/>
      <c r="C90" s="62"/>
      <c r="D90" s="64">
        <f>SUM(D91:D98)</f>
        <v>263678</v>
      </c>
      <c r="E90" s="64">
        <f>SUM(E91:E98)</f>
        <v>96254</v>
      </c>
      <c r="F90" s="70"/>
      <c r="G90" s="70"/>
      <c r="H90" s="79">
        <f aca="true" t="shared" si="165" ref="H90:AQ90">SUM(H91:H98)</f>
        <v>28920.010000000002</v>
      </c>
      <c r="I90" s="79">
        <f t="shared" si="165"/>
        <v>22502.069999999996</v>
      </c>
      <c r="J90" s="79">
        <f t="shared" si="165"/>
        <v>2767.75</v>
      </c>
      <c r="K90" s="79">
        <f t="shared" si="165"/>
        <v>6417.9400000000005</v>
      </c>
      <c r="L90" s="73">
        <f t="shared" si="165"/>
        <v>222</v>
      </c>
      <c r="M90" s="73">
        <f t="shared" si="165"/>
        <v>5509</v>
      </c>
      <c r="N90" s="73">
        <f t="shared" si="165"/>
        <v>22200</v>
      </c>
      <c r="O90" s="73">
        <f t="shared" si="165"/>
        <v>16691</v>
      </c>
      <c r="P90" s="99">
        <f t="shared" si="165"/>
        <v>1251.84</v>
      </c>
      <c r="Q90" s="99">
        <f t="shared" si="165"/>
        <v>1124.38</v>
      </c>
      <c r="R90" s="99">
        <f t="shared" si="165"/>
        <v>127.46000000000001</v>
      </c>
      <c r="S90" s="73">
        <f t="shared" si="165"/>
        <v>89</v>
      </c>
      <c r="T90" s="73">
        <f t="shared" si="165"/>
        <v>12254</v>
      </c>
      <c r="U90" s="63">
        <f t="shared" si="165"/>
        <v>17800</v>
      </c>
      <c r="V90" s="88">
        <f t="shared" si="165"/>
        <v>5546</v>
      </c>
      <c r="W90" s="107">
        <f t="shared" si="165"/>
        <v>415.97</v>
      </c>
      <c r="X90" s="107">
        <f t="shared" si="165"/>
        <v>374.39</v>
      </c>
      <c r="Y90" s="107">
        <f t="shared" si="165"/>
        <v>41.580000000000005</v>
      </c>
      <c r="Z90" s="88">
        <f t="shared" si="165"/>
        <v>70</v>
      </c>
      <c r="AA90" s="88">
        <f t="shared" si="165"/>
        <v>11638</v>
      </c>
      <c r="AB90" s="63">
        <f t="shared" si="165"/>
        <v>21000</v>
      </c>
      <c r="AC90" s="63">
        <f t="shared" si="165"/>
        <v>9362</v>
      </c>
      <c r="AD90" s="107">
        <f t="shared" si="165"/>
        <v>889.41</v>
      </c>
      <c r="AE90" s="107">
        <f t="shared" si="165"/>
        <v>792.49</v>
      </c>
      <c r="AF90" s="107">
        <f t="shared" si="165"/>
        <v>96.92000000000004</v>
      </c>
      <c r="AG90" s="88">
        <f t="shared" si="165"/>
        <v>34842</v>
      </c>
      <c r="AH90" s="63">
        <f t="shared" si="165"/>
        <v>1393.68</v>
      </c>
      <c r="AI90" s="99">
        <f t="shared" si="165"/>
        <v>1080.45</v>
      </c>
      <c r="AJ90" s="99">
        <f t="shared" si="165"/>
        <v>313.23</v>
      </c>
      <c r="AK90" s="132">
        <f t="shared" si="165"/>
        <v>32870.909999999996</v>
      </c>
      <c r="AL90" s="132">
        <f t="shared" si="165"/>
        <v>25873.78</v>
      </c>
      <c r="AM90" s="132">
        <f t="shared" si="165"/>
        <v>6997.130000000001</v>
      </c>
      <c r="AN90" s="128">
        <f t="shared" si="165"/>
        <v>22884</v>
      </c>
      <c r="AO90" s="128">
        <f t="shared" si="165"/>
        <v>18359</v>
      </c>
      <c r="AP90" s="140">
        <v>1494.92</v>
      </c>
      <c r="AQ90" s="132">
        <f>SUM(AQ91:AQ98)</f>
        <v>1494.8599999999992</v>
      </c>
    </row>
    <row r="91" spans="1:43" ht="12.75" customHeight="1">
      <c r="A91" s="67" t="s">
        <v>40</v>
      </c>
      <c r="B91" s="68">
        <v>0.4</v>
      </c>
      <c r="C91" s="68">
        <v>0.4</v>
      </c>
      <c r="D91" s="69">
        <v>13635</v>
      </c>
      <c r="E91" s="69">
        <v>4757</v>
      </c>
      <c r="F91" s="70">
        <v>750</v>
      </c>
      <c r="G91" s="70">
        <v>950</v>
      </c>
      <c r="H91" s="71">
        <f>ROUND((D91*F91+E91*G91)/10000,2)</f>
        <v>1474.54</v>
      </c>
      <c r="I91" s="71">
        <f>ROUND((350*D91+550*E91)*B91/10000+400*(D91+E91)*C91/10000,2)</f>
        <v>589.82</v>
      </c>
      <c r="J91" s="90"/>
      <c r="K91" s="91">
        <f t="shared" si="164"/>
        <v>884.7199999999999</v>
      </c>
      <c r="L91" s="124">
        <v>1</v>
      </c>
      <c r="M91" s="93">
        <v>39</v>
      </c>
      <c r="N91" s="93">
        <f>L91*100</f>
        <v>100</v>
      </c>
      <c r="O91" s="93">
        <f>N91-M91</f>
        <v>61</v>
      </c>
      <c r="P91" s="71">
        <f t="shared" si="141"/>
        <v>4.58</v>
      </c>
      <c r="Q91" s="71">
        <f t="shared" si="142"/>
        <v>1.83</v>
      </c>
      <c r="R91" s="101">
        <f t="shared" si="143"/>
        <v>2.75</v>
      </c>
      <c r="S91" s="93"/>
      <c r="T91" s="93"/>
      <c r="U91" s="102"/>
      <c r="V91" s="102"/>
      <c r="W91" s="103"/>
      <c r="X91" s="103"/>
      <c r="Y91" s="109"/>
      <c r="Z91" s="93">
        <v>1</v>
      </c>
      <c r="AA91" s="93">
        <v>132</v>
      </c>
      <c r="AB91" s="93">
        <f>Z91*300</f>
        <v>300</v>
      </c>
      <c r="AC91" s="93">
        <f>AB91-AA91</f>
        <v>168</v>
      </c>
      <c r="AD91" s="103">
        <f>ROUND(AC91*950/10000,2)</f>
        <v>15.96</v>
      </c>
      <c r="AE91" s="103">
        <f>ROUND(AD91*C91,2)</f>
        <v>6.38</v>
      </c>
      <c r="AF91" s="109">
        <f>AD91-AE91</f>
        <v>9.580000000000002</v>
      </c>
      <c r="AG91" s="124">
        <v>171</v>
      </c>
      <c r="AH91" s="109">
        <f>ROUND(AG91*400/10000,2)</f>
        <v>6.84</v>
      </c>
      <c r="AI91" s="109">
        <f>ROUND(AH91*B91,2)</f>
        <v>2.74</v>
      </c>
      <c r="AJ91" s="109">
        <f>AH91-AI91</f>
        <v>4.1</v>
      </c>
      <c r="AK91" s="125">
        <f>H91+P91+AH91+W91+AD91</f>
        <v>1501.9199999999998</v>
      </c>
      <c r="AL91" s="126">
        <f>Q91+AI91+I91+X91+AE91</f>
        <v>600.7700000000001</v>
      </c>
      <c r="AM91" s="125">
        <f>K91+R91+AJ91+Y91+AF91</f>
        <v>901.15</v>
      </c>
      <c r="AN91" s="127">
        <v>489</v>
      </c>
      <c r="AO91" s="127"/>
      <c r="AP91" s="142">
        <v>55.89</v>
      </c>
      <c r="AQ91" s="143">
        <f>AL91-AN91-AP91</f>
        <v>55.880000000000095</v>
      </c>
    </row>
    <row r="92" spans="1:43" ht="12.75" customHeight="1">
      <c r="A92" s="67" t="s">
        <v>117</v>
      </c>
      <c r="B92" s="68">
        <v>0.4</v>
      </c>
      <c r="C92" s="68">
        <v>0.9</v>
      </c>
      <c r="D92" s="69">
        <v>64614</v>
      </c>
      <c r="E92" s="69">
        <v>22985</v>
      </c>
      <c r="F92" s="70">
        <v>750</v>
      </c>
      <c r="G92" s="70">
        <v>950</v>
      </c>
      <c r="H92" s="71">
        <f aca="true" t="shared" si="166" ref="H92:H98">ROUND((D92*F92+E92*G92)/10000,2)</f>
        <v>7029.63</v>
      </c>
      <c r="I92" s="71">
        <f aca="true" t="shared" si="167" ref="I92:I98">ROUND((350*D92+550*E92)*B92/10000+400*(D92+E92)*C92/10000,2)</f>
        <v>4563.83</v>
      </c>
      <c r="J92" s="90">
        <f aca="true" t="shared" si="168" ref="J92:J98">ROUND((400*D92+400*E92)/10000*(C92-B92),2)</f>
        <v>1751.98</v>
      </c>
      <c r="K92" s="91">
        <f t="shared" si="164"/>
        <v>2465.8</v>
      </c>
      <c r="L92" s="93">
        <v>6</v>
      </c>
      <c r="M92" s="93">
        <v>98</v>
      </c>
      <c r="N92" s="93">
        <f aca="true" t="shared" si="169" ref="N92:N98">L92*100</f>
        <v>600</v>
      </c>
      <c r="O92" s="93">
        <f aca="true" t="shared" si="170" ref="O92:O98">N92-M92</f>
        <v>502</v>
      </c>
      <c r="P92" s="71">
        <f t="shared" si="141"/>
        <v>37.65</v>
      </c>
      <c r="Q92" s="71">
        <f t="shared" si="142"/>
        <v>33.89</v>
      </c>
      <c r="R92" s="101">
        <f t="shared" si="143"/>
        <v>3.759999999999998</v>
      </c>
      <c r="S92" s="93">
        <v>8</v>
      </c>
      <c r="T92" s="93">
        <v>1093</v>
      </c>
      <c r="U92" s="102">
        <f>S92*200</f>
        <v>1600</v>
      </c>
      <c r="V92" s="102">
        <f>U92-T92</f>
        <v>507</v>
      </c>
      <c r="W92" s="103">
        <f>ROUND(V92*750/10000,2)</f>
        <v>38.03</v>
      </c>
      <c r="X92" s="103">
        <f>ROUND(W92*C92,2)</f>
        <v>34.23</v>
      </c>
      <c r="Y92" s="109">
        <f>W92-X92</f>
        <v>3.8000000000000043</v>
      </c>
      <c r="Z92" s="93">
        <v>6</v>
      </c>
      <c r="AA92" s="93">
        <v>893</v>
      </c>
      <c r="AB92" s="93">
        <f aca="true" t="shared" si="171" ref="AB92:AB98">Z92*300</f>
        <v>1800</v>
      </c>
      <c r="AC92" s="93">
        <f aca="true" t="shared" si="172" ref="AC92:AC98">AB92-AA92</f>
        <v>907</v>
      </c>
      <c r="AD92" s="103">
        <f aca="true" t="shared" si="173" ref="AD92:AD98">ROUND(AC92*950/10000,2)</f>
        <v>86.17</v>
      </c>
      <c r="AE92" s="103">
        <f aca="true" t="shared" si="174" ref="AE92:AE98">ROUND(AD92*C92,2)</f>
        <v>77.55</v>
      </c>
      <c r="AF92" s="109">
        <f aca="true" t="shared" si="175" ref="AF92:AF98">AD92-AE92</f>
        <v>8.620000000000005</v>
      </c>
      <c r="AG92" s="124">
        <v>1985</v>
      </c>
      <c r="AH92" s="109">
        <f aca="true" t="shared" si="176" ref="AH92:AH98">ROUND(AG92*400/10000,2)</f>
        <v>79.4</v>
      </c>
      <c r="AI92" s="109">
        <f aca="true" t="shared" si="177" ref="AI92:AI98">ROUND(AH92*B92,2)</f>
        <v>31.76</v>
      </c>
      <c r="AJ92" s="109">
        <f aca="true" t="shared" si="178" ref="AJ92:AJ98">AH92-AI92</f>
        <v>47.64</v>
      </c>
      <c r="AK92" s="125">
        <f aca="true" t="shared" si="179" ref="AK92:AK98">H92+P92+AH92+W92+AD92</f>
        <v>7270.879999999999</v>
      </c>
      <c r="AL92" s="126">
        <f aca="true" t="shared" si="180" ref="AL92:AL98">Q92+AI92+I92+X92+AE92</f>
        <v>4741.259999999999</v>
      </c>
      <c r="AM92" s="125">
        <f aca="true" t="shared" si="181" ref="AM92:AM98">K92+R92+AJ92+Y92+AF92</f>
        <v>2529.6200000000003</v>
      </c>
      <c r="AN92" s="127">
        <v>4036</v>
      </c>
      <c r="AO92" s="127"/>
      <c r="AP92" s="142">
        <v>352.63</v>
      </c>
      <c r="AQ92" s="143">
        <f aca="true" t="shared" si="182" ref="AQ92:AQ98">AL92-AN92-AP92</f>
        <v>352.6299999999993</v>
      </c>
    </row>
    <row r="93" spans="1:43" ht="12.75" customHeight="1">
      <c r="A93" s="67" t="s">
        <v>118</v>
      </c>
      <c r="B93" s="68">
        <v>0.8</v>
      </c>
      <c r="C93" s="68">
        <v>0.9</v>
      </c>
      <c r="D93" s="69">
        <v>44737</v>
      </c>
      <c r="E93" s="69">
        <v>16480</v>
      </c>
      <c r="F93" s="70">
        <v>750</v>
      </c>
      <c r="G93" s="70">
        <v>950</v>
      </c>
      <c r="H93" s="71">
        <f t="shared" si="166"/>
        <v>4920.88</v>
      </c>
      <c r="I93" s="71">
        <f t="shared" si="167"/>
        <v>4181.57</v>
      </c>
      <c r="J93" s="90">
        <f t="shared" si="168"/>
        <v>244.87</v>
      </c>
      <c r="K93" s="91">
        <f t="shared" si="164"/>
        <v>739.3100000000004</v>
      </c>
      <c r="L93" s="93">
        <v>37</v>
      </c>
      <c r="M93" s="93">
        <v>1256</v>
      </c>
      <c r="N93" s="93">
        <f t="shared" si="169"/>
        <v>3700</v>
      </c>
      <c r="O93" s="93">
        <f t="shared" si="170"/>
        <v>2444</v>
      </c>
      <c r="P93" s="71">
        <f t="shared" si="141"/>
        <v>183.3</v>
      </c>
      <c r="Q93" s="71">
        <f t="shared" si="142"/>
        <v>164.97</v>
      </c>
      <c r="R93" s="101">
        <f t="shared" si="143"/>
        <v>18.330000000000013</v>
      </c>
      <c r="S93" s="93">
        <v>16</v>
      </c>
      <c r="T93" s="93">
        <v>2093</v>
      </c>
      <c r="U93" s="102">
        <f aca="true" t="shared" si="183" ref="U93:U98">S93*200</f>
        <v>3200</v>
      </c>
      <c r="V93" s="102">
        <f aca="true" t="shared" si="184" ref="V93:V98">U93-T93</f>
        <v>1107</v>
      </c>
      <c r="W93" s="103">
        <f aca="true" t="shared" si="185" ref="W93:W98">ROUND(V93*750/10000,2)</f>
        <v>83.03</v>
      </c>
      <c r="X93" s="103">
        <f aca="true" t="shared" si="186" ref="X93:X98">ROUND(W93*C93,2)</f>
        <v>74.73</v>
      </c>
      <c r="Y93" s="109">
        <f aca="true" t="shared" si="187" ref="Y93:Y98">W93-X93</f>
        <v>8.299999999999997</v>
      </c>
      <c r="Z93" s="93">
        <v>14</v>
      </c>
      <c r="AA93" s="93">
        <v>2599</v>
      </c>
      <c r="AB93" s="93">
        <f t="shared" si="171"/>
        <v>4200</v>
      </c>
      <c r="AC93" s="93">
        <f t="shared" si="172"/>
        <v>1601</v>
      </c>
      <c r="AD93" s="103">
        <f t="shared" si="173"/>
        <v>152.1</v>
      </c>
      <c r="AE93" s="103">
        <f t="shared" si="174"/>
        <v>136.89</v>
      </c>
      <c r="AF93" s="109">
        <f t="shared" si="175"/>
        <v>15.210000000000008</v>
      </c>
      <c r="AG93" s="124">
        <v>5361</v>
      </c>
      <c r="AH93" s="109">
        <f t="shared" si="176"/>
        <v>214.44</v>
      </c>
      <c r="AI93" s="109">
        <f t="shared" si="177"/>
        <v>171.55</v>
      </c>
      <c r="AJ93" s="109">
        <f t="shared" si="178"/>
        <v>42.889999999999986</v>
      </c>
      <c r="AK93" s="125">
        <f t="shared" si="179"/>
        <v>5553.75</v>
      </c>
      <c r="AL93" s="126">
        <f t="shared" si="180"/>
        <v>4729.71</v>
      </c>
      <c r="AM93" s="125">
        <f t="shared" si="181"/>
        <v>824.0400000000004</v>
      </c>
      <c r="AN93" s="127">
        <v>4178</v>
      </c>
      <c r="AO93" s="127">
        <v>4178</v>
      </c>
      <c r="AP93" s="142">
        <v>275.86</v>
      </c>
      <c r="AQ93" s="143">
        <f t="shared" si="182"/>
        <v>275.85</v>
      </c>
    </row>
    <row r="94" spans="1:43" ht="12.75" customHeight="1">
      <c r="A94" s="67" t="s">
        <v>119</v>
      </c>
      <c r="B94" s="68">
        <v>0.8</v>
      </c>
      <c r="C94" s="68">
        <v>0.9</v>
      </c>
      <c r="D94" s="69">
        <v>32994</v>
      </c>
      <c r="E94" s="69">
        <v>12591</v>
      </c>
      <c r="F94" s="70">
        <v>750</v>
      </c>
      <c r="G94" s="70">
        <v>950</v>
      </c>
      <c r="H94" s="71">
        <f t="shared" si="166"/>
        <v>3670.7</v>
      </c>
      <c r="I94" s="71">
        <f t="shared" si="167"/>
        <v>3118.9</v>
      </c>
      <c r="J94" s="90">
        <f t="shared" si="168"/>
        <v>182.34</v>
      </c>
      <c r="K94" s="91">
        <f t="shared" si="164"/>
        <v>551.7999999999997</v>
      </c>
      <c r="L94" s="93">
        <v>36</v>
      </c>
      <c r="M94" s="93">
        <v>960</v>
      </c>
      <c r="N94" s="93">
        <f t="shared" si="169"/>
        <v>3600</v>
      </c>
      <c r="O94" s="93">
        <f t="shared" si="170"/>
        <v>2640</v>
      </c>
      <c r="P94" s="71">
        <f t="shared" si="141"/>
        <v>198</v>
      </c>
      <c r="Q94" s="71">
        <f t="shared" si="142"/>
        <v>178.2</v>
      </c>
      <c r="R94" s="101">
        <f t="shared" si="143"/>
        <v>19.80000000000001</v>
      </c>
      <c r="S94" s="93">
        <v>21</v>
      </c>
      <c r="T94" s="93">
        <v>2845</v>
      </c>
      <c r="U94" s="102">
        <f t="shared" si="183"/>
        <v>4200</v>
      </c>
      <c r="V94" s="102">
        <f t="shared" si="184"/>
        <v>1355</v>
      </c>
      <c r="W94" s="103">
        <f t="shared" si="185"/>
        <v>101.63</v>
      </c>
      <c r="X94" s="103">
        <f t="shared" si="186"/>
        <v>91.47</v>
      </c>
      <c r="Y94" s="109">
        <f t="shared" si="187"/>
        <v>10.159999999999997</v>
      </c>
      <c r="Z94" s="93">
        <v>12</v>
      </c>
      <c r="AA94" s="93">
        <v>1763</v>
      </c>
      <c r="AB94" s="93">
        <f t="shared" si="171"/>
        <v>3600</v>
      </c>
      <c r="AC94" s="93">
        <f t="shared" si="172"/>
        <v>1837</v>
      </c>
      <c r="AD94" s="103">
        <f t="shared" si="173"/>
        <v>174.52</v>
      </c>
      <c r="AE94" s="103">
        <f t="shared" si="174"/>
        <v>157.07</v>
      </c>
      <c r="AF94" s="109">
        <f t="shared" si="175"/>
        <v>17.450000000000017</v>
      </c>
      <c r="AG94" s="124">
        <v>9112</v>
      </c>
      <c r="AH94" s="109">
        <f t="shared" si="176"/>
        <v>364.48</v>
      </c>
      <c r="AI94" s="109">
        <f t="shared" si="177"/>
        <v>291.58</v>
      </c>
      <c r="AJ94" s="109">
        <f t="shared" si="178"/>
        <v>72.90000000000003</v>
      </c>
      <c r="AK94" s="125">
        <f t="shared" si="179"/>
        <v>4509.330000000001</v>
      </c>
      <c r="AL94" s="126">
        <f t="shared" si="180"/>
        <v>3837.2200000000003</v>
      </c>
      <c r="AM94" s="125">
        <f t="shared" si="181"/>
        <v>672.1099999999998</v>
      </c>
      <c r="AN94" s="127">
        <v>3546</v>
      </c>
      <c r="AO94" s="127">
        <v>3546</v>
      </c>
      <c r="AP94" s="142">
        <v>145.61</v>
      </c>
      <c r="AQ94" s="143">
        <f t="shared" si="182"/>
        <v>145.61000000000024</v>
      </c>
    </row>
    <row r="95" spans="1:43" ht="12.75" customHeight="1">
      <c r="A95" s="67" t="s">
        <v>120</v>
      </c>
      <c r="B95" s="68">
        <v>0.8</v>
      </c>
      <c r="C95" s="68">
        <v>0.9</v>
      </c>
      <c r="D95" s="69">
        <v>35655</v>
      </c>
      <c r="E95" s="69">
        <v>12760</v>
      </c>
      <c r="F95" s="70">
        <v>750</v>
      </c>
      <c r="G95" s="70">
        <v>950</v>
      </c>
      <c r="H95" s="71">
        <f t="shared" si="166"/>
        <v>3886.33</v>
      </c>
      <c r="I95" s="71">
        <f t="shared" si="167"/>
        <v>3302.72</v>
      </c>
      <c r="J95" s="90">
        <f t="shared" si="168"/>
        <v>193.66</v>
      </c>
      <c r="K95" s="91">
        <f t="shared" si="164"/>
        <v>583.6100000000001</v>
      </c>
      <c r="L95" s="93">
        <v>41</v>
      </c>
      <c r="M95" s="93">
        <v>915</v>
      </c>
      <c r="N95" s="93">
        <f t="shared" si="169"/>
        <v>4100</v>
      </c>
      <c r="O95" s="93">
        <f t="shared" si="170"/>
        <v>3185</v>
      </c>
      <c r="P95" s="71">
        <f t="shared" si="141"/>
        <v>238.88</v>
      </c>
      <c r="Q95" s="71">
        <f t="shared" si="142"/>
        <v>214.99</v>
      </c>
      <c r="R95" s="101">
        <f t="shared" si="143"/>
        <v>23.889999999999986</v>
      </c>
      <c r="S95" s="93">
        <v>13</v>
      </c>
      <c r="T95" s="93">
        <v>1820</v>
      </c>
      <c r="U95" s="102">
        <f t="shared" si="183"/>
        <v>2600</v>
      </c>
      <c r="V95" s="102">
        <f t="shared" si="184"/>
        <v>780</v>
      </c>
      <c r="W95" s="103">
        <f t="shared" si="185"/>
        <v>58.5</v>
      </c>
      <c r="X95" s="103">
        <f t="shared" si="186"/>
        <v>52.65</v>
      </c>
      <c r="Y95" s="109">
        <f t="shared" si="187"/>
        <v>5.850000000000001</v>
      </c>
      <c r="Z95" s="93">
        <v>7</v>
      </c>
      <c r="AA95" s="93">
        <v>1163</v>
      </c>
      <c r="AB95" s="93">
        <f t="shared" si="171"/>
        <v>2100</v>
      </c>
      <c r="AC95" s="93">
        <f t="shared" si="172"/>
        <v>937</v>
      </c>
      <c r="AD95" s="103">
        <f t="shared" si="173"/>
        <v>89.02</v>
      </c>
      <c r="AE95" s="103">
        <f t="shared" si="174"/>
        <v>80.12</v>
      </c>
      <c r="AF95" s="109">
        <f t="shared" si="175"/>
        <v>8.899999999999991</v>
      </c>
      <c r="AG95" s="124">
        <v>7954</v>
      </c>
      <c r="AH95" s="109">
        <f t="shared" si="176"/>
        <v>318.16</v>
      </c>
      <c r="AI95" s="109">
        <f t="shared" si="177"/>
        <v>254.53</v>
      </c>
      <c r="AJ95" s="109">
        <f t="shared" si="178"/>
        <v>63.630000000000024</v>
      </c>
      <c r="AK95" s="125">
        <f t="shared" si="179"/>
        <v>4590.89</v>
      </c>
      <c r="AL95" s="126">
        <f t="shared" si="180"/>
        <v>3905.0099999999998</v>
      </c>
      <c r="AM95" s="125">
        <f t="shared" si="181"/>
        <v>685.8800000000001</v>
      </c>
      <c r="AN95" s="127">
        <v>3513</v>
      </c>
      <c r="AO95" s="127">
        <v>3513</v>
      </c>
      <c r="AP95" s="142">
        <v>196.01</v>
      </c>
      <c r="AQ95" s="143">
        <f t="shared" si="182"/>
        <v>195.99999999999977</v>
      </c>
    </row>
    <row r="96" spans="1:43" s="33" customFormat="1" ht="12.75" customHeight="1">
      <c r="A96" s="67" t="s">
        <v>121</v>
      </c>
      <c r="B96" s="68">
        <v>0.8</v>
      </c>
      <c r="C96" s="68">
        <v>0.9</v>
      </c>
      <c r="D96" s="69">
        <v>24811</v>
      </c>
      <c r="E96" s="69">
        <v>9579</v>
      </c>
      <c r="F96" s="70">
        <v>750</v>
      </c>
      <c r="G96" s="70">
        <v>950</v>
      </c>
      <c r="H96" s="71">
        <f t="shared" si="166"/>
        <v>2770.83</v>
      </c>
      <c r="I96" s="71">
        <f t="shared" si="167"/>
        <v>2354.22</v>
      </c>
      <c r="J96" s="90">
        <f t="shared" si="168"/>
        <v>137.56</v>
      </c>
      <c r="K96" s="91">
        <f t="shared" si="164"/>
        <v>416.6100000000001</v>
      </c>
      <c r="L96" s="93">
        <v>12</v>
      </c>
      <c r="M96" s="93">
        <v>562</v>
      </c>
      <c r="N96" s="93">
        <f t="shared" si="169"/>
        <v>1200</v>
      </c>
      <c r="O96" s="93">
        <f t="shared" si="170"/>
        <v>638</v>
      </c>
      <c r="P96" s="71">
        <f t="shared" si="141"/>
        <v>47.85</v>
      </c>
      <c r="Q96" s="71">
        <f t="shared" si="142"/>
        <v>43.07</v>
      </c>
      <c r="R96" s="101">
        <f t="shared" si="143"/>
        <v>4.780000000000001</v>
      </c>
      <c r="S96" s="93">
        <v>11</v>
      </c>
      <c r="T96" s="93">
        <v>1456</v>
      </c>
      <c r="U96" s="102">
        <f t="shared" si="183"/>
        <v>2200</v>
      </c>
      <c r="V96" s="102">
        <f t="shared" si="184"/>
        <v>744</v>
      </c>
      <c r="W96" s="103">
        <f t="shared" si="185"/>
        <v>55.8</v>
      </c>
      <c r="X96" s="103">
        <f t="shared" si="186"/>
        <v>50.22</v>
      </c>
      <c r="Y96" s="109">
        <f t="shared" si="187"/>
        <v>5.579999999999998</v>
      </c>
      <c r="Z96" s="93">
        <v>7</v>
      </c>
      <c r="AA96" s="93">
        <v>1426</v>
      </c>
      <c r="AB96" s="93">
        <f t="shared" si="171"/>
        <v>2100</v>
      </c>
      <c r="AC96" s="93">
        <f t="shared" si="172"/>
        <v>674</v>
      </c>
      <c r="AD96" s="103">
        <f t="shared" si="173"/>
        <v>64.03</v>
      </c>
      <c r="AE96" s="103">
        <f t="shared" si="174"/>
        <v>57.63</v>
      </c>
      <c r="AF96" s="109">
        <f t="shared" si="175"/>
        <v>6.399999999999999</v>
      </c>
      <c r="AG96" s="124">
        <v>5381</v>
      </c>
      <c r="AH96" s="109">
        <f t="shared" si="176"/>
        <v>215.24</v>
      </c>
      <c r="AI96" s="109">
        <f t="shared" si="177"/>
        <v>172.19</v>
      </c>
      <c r="AJ96" s="109">
        <f t="shared" si="178"/>
        <v>43.05000000000001</v>
      </c>
      <c r="AK96" s="125">
        <f t="shared" si="179"/>
        <v>3153.7500000000005</v>
      </c>
      <c r="AL96" s="126">
        <f t="shared" si="180"/>
        <v>2677.3299999999995</v>
      </c>
      <c r="AM96" s="125">
        <f t="shared" si="181"/>
        <v>476.4200000000001</v>
      </c>
      <c r="AN96" s="127">
        <v>2345</v>
      </c>
      <c r="AO96" s="127">
        <v>2345</v>
      </c>
      <c r="AP96" s="142">
        <v>166.17</v>
      </c>
      <c r="AQ96" s="143">
        <f t="shared" si="182"/>
        <v>166.15999999999948</v>
      </c>
    </row>
    <row r="97" spans="1:43" ht="12.75" customHeight="1">
      <c r="A97" s="67" t="s">
        <v>122</v>
      </c>
      <c r="B97" s="68">
        <v>0.8</v>
      </c>
      <c r="C97" s="68">
        <v>0.9</v>
      </c>
      <c r="D97" s="69">
        <v>23174</v>
      </c>
      <c r="E97" s="69">
        <v>8181</v>
      </c>
      <c r="F97" s="70">
        <v>750</v>
      </c>
      <c r="G97" s="70">
        <v>950</v>
      </c>
      <c r="H97" s="71">
        <f t="shared" si="166"/>
        <v>2515.25</v>
      </c>
      <c r="I97" s="71">
        <f t="shared" si="167"/>
        <v>2137.62</v>
      </c>
      <c r="J97" s="90">
        <f t="shared" si="168"/>
        <v>125.42</v>
      </c>
      <c r="K97" s="91">
        <f t="shared" si="164"/>
        <v>377.6300000000001</v>
      </c>
      <c r="L97" s="93">
        <v>37</v>
      </c>
      <c r="M97" s="93">
        <v>1038</v>
      </c>
      <c r="N97" s="93">
        <f t="shared" si="169"/>
        <v>3700</v>
      </c>
      <c r="O97" s="93">
        <f t="shared" si="170"/>
        <v>2662</v>
      </c>
      <c r="P97" s="71">
        <f t="shared" si="141"/>
        <v>199.65</v>
      </c>
      <c r="Q97" s="71">
        <f t="shared" si="142"/>
        <v>179.69</v>
      </c>
      <c r="R97" s="101">
        <f t="shared" si="143"/>
        <v>19.960000000000008</v>
      </c>
      <c r="S97" s="93">
        <v>10</v>
      </c>
      <c r="T97" s="93">
        <v>1474</v>
      </c>
      <c r="U97" s="102">
        <f t="shared" si="183"/>
        <v>2000</v>
      </c>
      <c r="V97" s="102">
        <f t="shared" si="184"/>
        <v>526</v>
      </c>
      <c r="W97" s="103">
        <f t="shared" si="185"/>
        <v>39.45</v>
      </c>
      <c r="X97" s="103">
        <f t="shared" si="186"/>
        <v>35.51</v>
      </c>
      <c r="Y97" s="109">
        <f t="shared" si="187"/>
        <v>3.940000000000005</v>
      </c>
      <c r="Z97" s="93">
        <v>10</v>
      </c>
      <c r="AA97" s="93">
        <v>1450</v>
      </c>
      <c r="AB97" s="93">
        <f t="shared" si="171"/>
        <v>3000</v>
      </c>
      <c r="AC97" s="93">
        <f t="shared" si="172"/>
        <v>1550</v>
      </c>
      <c r="AD97" s="103">
        <f t="shared" si="173"/>
        <v>147.25</v>
      </c>
      <c r="AE97" s="103">
        <f t="shared" si="174"/>
        <v>132.53</v>
      </c>
      <c r="AF97" s="109">
        <f t="shared" si="175"/>
        <v>14.719999999999999</v>
      </c>
      <c r="AG97" s="124">
        <v>1713</v>
      </c>
      <c r="AH97" s="109">
        <f t="shared" si="176"/>
        <v>68.52</v>
      </c>
      <c r="AI97" s="109">
        <f t="shared" si="177"/>
        <v>54.82</v>
      </c>
      <c r="AJ97" s="109">
        <f t="shared" si="178"/>
        <v>13.699999999999996</v>
      </c>
      <c r="AK97" s="125">
        <f t="shared" si="179"/>
        <v>2970.12</v>
      </c>
      <c r="AL97" s="126">
        <f t="shared" si="180"/>
        <v>2540.1700000000005</v>
      </c>
      <c r="AM97" s="125">
        <f t="shared" si="181"/>
        <v>429.95000000000016</v>
      </c>
      <c r="AN97" s="127">
        <v>2252</v>
      </c>
      <c r="AO97" s="127">
        <v>2252</v>
      </c>
      <c r="AP97" s="142">
        <v>144.09</v>
      </c>
      <c r="AQ97" s="143">
        <f t="shared" si="182"/>
        <v>144.08000000000052</v>
      </c>
    </row>
    <row r="98" spans="1:43" s="33" customFormat="1" ht="12.75" customHeight="1">
      <c r="A98" s="67" t="s">
        <v>123</v>
      </c>
      <c r="B98" s="68">
        <v>0.8</v>
      </c>
      <c r="C98" s="68">
        <v>0.9</v>
      </c>
      <c r="D98" s="69">
        <v>24058</v>
      </c>
      <c r="E98" s="69">
        <v>8921</v>
      </c>
      <c r="F98" s="70">
        <v>750</v>
      </c>
      <c r="G98" s="70">
        <v>950</v>
      </c>
      <c r="H98" s="71">
        <f t="shared" si="166"/>
        <v>2651.85</v>
      </c>
      <c r="I98" s="71">
        <f t="shared" si="167"/>
        <v>2253.39</v>
      </c>
      <c r="J98" s="90">
        <f t="shared" si="168"/>
        <v>131.92</v>
      </c>
      <c r="K98" s="91">
        <f t="shared" si="164"/>
        <v>398.46000000000004</v>
      </c>
      <c r="L98" s="93">
        <v>52</v>
      </c>
      <c r="M98" s="93">
        <v>641</v>
      </c>
      <c r="N98" s="93">
        <f t="shared" si="169"/>
        <v>5200</v>
      </c>
      <c r="O98" s="93">
        <f t="shared" si="170"/>
        <v>4559</v>
      </c>
      <c r="P98" s="71">
        <f t="shared" si="141"/>
        <v>341.93</v>
      </c>
      <c r="Q98" s="71">
        <f t="shared" si="142"/>
        <v>307.74</v>
      </c>
      <c r="R98" s="101">
        <f t="shared" si="143"/>
        <v>34.19</v>
      </c>
      <c r="S98" s="93">
        <v>10</v>
      </c>
      <c r="T98" s="93">
        <v>1473</v>
      </c>
      <c r="U98" s="102">
        <f t="shared" si="183"/>
        <v>2000</v>
      </c>
      <c r="V98" s="102">
        <f t="shared" si="184"/>
        <v>527</v>
      </c>
      <c r="W98" s="103">
        <f t="shared" si="185"/>
        <v>39.53</v>
      </c>
      <c r="X98" s="103">
        <f t="shared" si="186"/>
        <v>35.58</v>
      </c>
      <c r="Y98" s="109">
        <f t="shared" si="187"/>
        <v>3.950000000000003</v>
      </c>
      <c r="Z98" s="93">
        <v>13</v>
      </c>
      <c r="AA98" s="93">
        <v>2212</v>
      </c>
      <c r="AB98" s="93">
        <f t="shared" si="171"/>
        <v>3900</v>
      </c>
      <c r="AC98" s="93">
        <f t="shared" si="172"/>
        <v>1688</v>
      </c>
      <c r="AD98" s="103">
        <f t="shared" si="173"/>
        <v>160.36</v>
      </c>
      <c r="AE98" s="103">
        <f t="shared" si="174"/>
        <v>144.32</v>
      </c>
      <c r="AF98" s="109">
        <f t="shared" si="175"/>
        <v>16.04000000000002</v>
      </c>
      <c r="AG98" s="124">
        <v>3165</v>
      </c>
      <c r="AH98" s="109">
        <f t="shared" si="176"/>
        <v>126.6</v>
      </c>
      <c r="AI98" s="109">
        <f t="shared" si="177"/>
        <v>101.28</v>
      </c>
      <c r="AJ98" s="109">
        <f t="shared" si="178"/>
        <v>25.319999999999993</v>
      </c>
      <c r="AK98" s="125">
        <f t="shared" si="179"/>
        <v>3320.27</v>
      </c>
      <c r="AL98" s="126">
        <f t="shared" si="180"/>
        <v>2842.31</v>
      </c>
      <c r="AM98" s="125">
        <f t="shared" si="181"/>
        <v>477.96000000000004</v>
      </c>
      <c r="AN98" s="127">
        <v>2525</v>
      </c>
      <c r="AO98" s="127">
        <v>2525</v>
      </c>
      <c r="AP98" s="142">
        <v>158.66</v>
      </c>
      <c r="AQ98" s="143">
        <f t="shared" si="182"/>
        <v>158.64999999999995</v>
      </c>
    </row>
    <row r="99" spans="1:43" ht="12.75" customHeight="1">
      <c r="A99" s="61" t="s">
        <v>124</v>
      </c>
      <c r="B99" s="62"/>
      <c r="C99" s="62"/>
      <c r="D99" s="64">
        <f>SUM(D100:D110)</f>
        <v>276913</v>
      </c>
      <c r="E99" s="64">
        <f>SUM(E100:E110)</f>
        <v>124238</v>
      </c>
      <c r="F99" s="70"/>
      <c r="G99" s="70"/>
      <c r="H99" s="64">
        <f>SUM(H100:H110)</f>
        <v>32571.12</v>
      </c>
      <c r="I99" s="64">
        <f aca="true" t="shared" si="188" ref="I99:AQ99">SUM(I100:I110)</f>
        <v>25641</v>
      </c>
      <c r="J99" s="151">
        <f t="shared" si="188"/>
        <v>0</v>
      </c>
      <c r="K99" s="151">
        <f t="shared" si="188"/>
        <v>6930.12</v>
      </c>
      <c r="L99" s="94">
        <f t="shared" si="188"/>
        <v>219</v>
      </c>
      <c r="M99" s="94">
        <f t="shared" si="188"/>
        <v>5015</v>
      </c>
      <c r="N99" s="64">
        <f t="shared" si="188"/>
        <v>21900</v>
      </c>
      <c r="O99" s="64">
        <f t="shared" si="188"/>
        <v>16885</v>
      </c>
      <c r="P99" s="64">
        <f t="shared" si="188"/>
        <v>1266.41</v>
      </c>
      <c r="Q99" s="64">
        <f t="shared" si="188"/>
        <v>1013.0999999999999</v>
      </c>
      <c r="R99" s="64">
        <f t="shared" si="188"/>
        <v>253.31</v>
      </c>
      <c r="S99" s="94">
        <f t="shared" si="188"/>
        <v>56</v>
      </c>
      <c r="T99" s="94">
        <f t="shared" si="188"/>
        <v>7742</v>
      </c>
      <c r="U99" s="64">
        <f t="shared" si="188"/>
        <v>11200</v>
      </c>
      <c r="V99" s="94">
        <f t="shared" si="188"/>
        <v>3458</v>
      </c>
      <c r="W99" s="64">
        <f t="shared" si="188"/>
        <v>259.37</v>
      </c>
      <c r="X99" s="64">
        <f t="shared" si="188"/>
        <v>207.48000000000002</v>
      </c>
      <c r="Y99" s="64">
        <f t="shared" si="188"/>
        <v>51.889999999999986</v>
      </c>
      <c r="Z99" s="94">
        <f t="shared" si="188"/>
        <v>67</v>
      </c>
      <c r="AA99" s="94">
        <f t="shared" si="188"/>
        <v>10072</v>
      </c>
      <c r="AB99" s="64">
        <f t="shared" si="188"/>
        <v>20100</v>
      </c>
      <c r="AC99" s="64">
        <f t="shared" si="188"/>
        <v>10028</v>
      </c>
      <c r="AD99" s="64">
        <f t="shared" si="188"/>
        <v>952.6900000000002</v>
      </c>
      <c r="AE99" s="64">
        <f t="shared" si="188"/>
        <v>762.1599999999999</v>
      </c>
      <c r="AF99" s="64">
        <f t="shared" si="188"/>
        <v>190.52999999999997</v>
      </c>
      <c r="AG99" s="94">
        <f t="shared" si="188"/>
        <v>14459</v>
      </c>
      <c r="AH99" s="64">
        <f t="shared" si="188"/>
        <v>578.36</v>
      </c>
      <c r="AI99" s="64">
        <f t="shared" si="188"/>
        <v>456.64000000000004</v>
      </c>
      <c r="AJ99" s="64">
        <f t="shared" si="188"/>
        <v>121.72</v>
      </c>
      <c r="AK99" s="62">
        <f t="shared" si="188"/>
        <v>35627.95</v>
      </c>
      <c r="AL99" s="62">
        <f t="shared" si="188"/>
        <v>28080.379999999994</v>
      </c>
      <c r="AM99" s="62">
        <f t="shared" si="188"/>
        <v>7547.570000000001</v>
      </c>
      <c r="AN99" s="128">
        <f t="shared" si="188"/>
        <v>25190</v>
      </c>
      <c r="AO99" s="128">
        <f t="shared" si="188"/>
        <v>20990</v>
      </c>
      <c r="AP99" s="140">
        <v>1445.22</v>
      </c>
      <c r="AQ99" s="132">
        <f>SUM(AQ100:AQ110)</f>
        <v>1445.1600000000005</v>
      </c>
    </row>
    <row r="100" spans="1:43" ht="12.75" customHeight="1">
      <c r="A100" s="67" t="s">
        <v>40</v>
      </c>
      <c r="B100" s="68">
        <v>0.6</v>
      </c>
      <c r="C100" s="68">
        <v>0.6</v>
      </c>
      <c r="D100" s="69">
        <v>7055</v>
      </c>
      <c r="E100" s="69">
        <v>3494</v>
      </c>
      <c r="F100" s="70">
        <v>750</v>
      </c>
      <c r="G100" s="70">
        <v>950</v>
      </c>
      <c r="H100" s="71">
        <f>ROUND((D100*F100+E100*G100)/10000,2)</f>
        <v>861.06</v>
      </c>
      <c r="I100" s="71">
        <f>ROUND((350*D100+550*E100)*B100/10000+400*(D100+E100)*C100/10000,2)</f>
        <v>516.63</v>
      </c>
      <c r="J100" s="90"/>
      <c r="K100" s="91">
        <f t="shared" si="164"/>
        <v>344.42999999999995</v>
      </c>
      <c r="L100" s="127"/>
      <c r="M100" s="93"/>
      <c r="N100" s="93"/>
      <c r="O100" s="93"/>
      <c r="P100" s="71"/>
      <c r="Q100" s="71"/>
      <c r="R100" s="101"/>
      <c r="S100" s="93"/>
      <c r="T100" s="93"/>
      <c r="U100" s="102"/>
      <c r="V100" s="102"/>
      <c r="W100" s="103"/>
      <c r="X100" s="103"/>
      <c r="Y100" s="109"/>
      <c r="Z100" s="93"/>
      <c r="AA100" s="93"/>
      <c r="AB100" s="93"/>
      <c r="AC100" s="93"/>
      <c r="AD100" s="103"/>
      <c r="AE100" s="103"/>
      <c r="AF100" s="109"/>
      <c r="AG100" s="93">
        <v>754</v>
      </c>
      <c r="AH100" s="109">
        <f>ROUND(AG100*400/10000,2)</f>
        <v>30.16</v>
      </c>
      <c r="AI100" s="109">
        <f>ROUND(AH100*B100,2)</f>
        <v>18.1</v>
      </c>
      <c r="AJ100" s="109">
        <f>AH100-AI100</f>
        <v>12.059999999999999</v>
      </c>
      <c r="AK100" s="125">
        <f>H100+P100+AH100+W100+AD100</f>
        <v>891.2199999999999</v>
      </c>
      <c r="AL100" s="126">
        <f>Q100+AI100+I100+X100+AE100</f>
        <v>534.73</v>
      </c>
      <c r="AM100" s="125">
        <f>K100+R100+AJ100+Y100+AF100</f>
        <v>356.48999999999995</v>
      </c>
      <c r="AN100" s="127">
        <v>464</v>
      </c>
      <c r="AO100" s="128"/>
      <c r="AP100" s="142">
        <v>35.37</v>
      </c>
      <c r="AQ100" s="143">
        <f>AL100-AN100-AP100</f>
        <v>35.36000000000002</v>
      </c>
    </row>
    <row r="101" spans="1:43" ht="12.75" customHeight="1">
      <c r="A101" s="67" t="s">
        <v>125</v>
      </c>
      <c r="B101" s="68">
        <v>0.8</v>
      </c>
      <c r="C101" s="68">
        <v>0.8</v>
      </c>
      <c r="D101" s="69">
        <v>42839</v>
      </c>
      <c r="E101" s="69">
        <v>18915</v>
      </c>
      <c r="F101" s="70">
        <v>750</v>
      </c>
      <c r="G101" s="70">
        <v>950</v>
      </c>
      <c r="H101" s="71">
        <f aca="true" t="shared" si="189" ref="H101:H110">ROUND((D101*F101+E101*G101)/10000,2)</f>
        <v>5009.85</v>
      </c>
      <c r="I101" s="71">
        <f aca="true" t="shared" si="190" ref="I101:I110">ROUND((350*D101+550*E101)*B101/10000+400*(D101+E101)*C101/10000,2)</f>
        <v>4007.88</v>
      </c>
      <c r="J101" s="90"/>
      <c r="K101" s="91">
        <f t="shared" si="164"/>
        <v>1001.9700000000003</v>
      </c>
      <c r="L101" s="93">
        <v>14</v>
      </c>
      <c r="M101" s="93">
        <v>405</v>
      </c>
      <c r="N101" s="93">
        <f>L101*100</f>
        <v>1400</v>
      </c>
      <c r="O101" s="93">
        <f>N101-M101</f>
        <v>995</v>
      </c>
      <c r="P101" s="71">
        <f t="shared" si="141"/>
        <v>74.63</v>
      </c>
      <c r="Q101" s="71">
        <f t="shared" si="142"/>
        <v>59.7</v>
      </c>
      <c r="R101" s="101">
        <f t="shared" si="143"/>
        <v>14.929999999999993</v>
      </c>
      <c r="S101" s="93">
        <v>6</v>
      </c>
      <c r="T101" s="93">
        <v>756</v>
      </c>
      <c r="U101" s="102">
        <f>S101*200</f>
        <v>1200</v>
      </c>
      <c r="V101" s="102">
        <f>U101-T101</f>
        <v>444</v>
      </c>
      <c r="W101" s="103">
        <f>ROUND(V101*750/10000,2)</f>
        <v>33.3</v>
      </c>
      <c r="X101" s="103">
        <f>ROUND(W101*C101,2)</f>
        <v>26.64</v>
      </c>
      <c r="Y101" s="109">
        <f>W101-X101</f>
        <v>6.659999999999997</v>
      </c>
      <c r="Z101" s="93">
        <v>10</v>
      </c>
      <c r="AA101" s="93">
        <v>1423</v>
      </c>
      <c r="AB101" s="93">
        <f aca="true" t="shared" si="191" ref="AB101:AB110">Z101*300</f>
        <v>3000</v>
      </c>
      <c r="AC101" s="93">
        <f aca="true" t="shared" si="192" ref="AC101:AC110">AB101-AA101</f>
        <v>1577</v>
      </c>
      <c r="AD101" s="103">
        <f>ROUND(AC101*950/10000,2)</f>
        <v>149.82</v>
      </c>
      <c r="AE101" s="103">
        <f>ROUND(AD101*C101,2)</f>
        <v>119.86</v>
      </c>
      <c r="AF101" s="109">
        <f>AD101-AE101</f>
        <v>29.959999999999994</v>
      </c>
      <c r="AG101" s="93">
        <v>711</v>
      </c>
      <c r="AH101" s="109">
        <f aca="true" t="shared" si="193" ref="AH101:AH110">ROUND(AG101*400/10000,2)</f>
        <v>28.44</v>
      </c>
      <c r="AI101" s="109">
        <f aca="true" t="shared" si="194" ref="AI101:AI110">ROUND(AH101*B101,2)</f>
        <v>22.75</v>
      </c>
      <c r="AJ101" s="109">
        <f aca="true" t="shared" si="195" ref="AJ101:AJ110">AH101-AI101</f>
        <v>5.690000000000001</v>
      </c>
      <c r="AK101" s="125">
        <f aca="true" t="shared" si="196" ref="AK101:AK110">H101+P101+AH101+W101+AD101</f>
        <v>5296.04</v>
      </c>
      <c r="AL101" s="126">
        <f aca="true" t="shared" si="197" ref="AL101:AL110">Q101+AI101+I101+X101+AE101</f>
        <v>4236.83</v>
      </c>
      <c r="AM101" s="125">
        <f aca="true" t="shared" si="198" ref="AM101:AM110">K101+R101+AJ101+Y101+AF101</f>
        <v>1059.2100000000003</v>
      </c>
      <c r="AN101" s="127">
        <v>3736</v>
      </c>
      <c r="AO101" s="127"/>
      <c r="AP101" s="142">
        <v>250.42</v>
      </c>
      <c r="AQ101" s="143">
        <f aca="true" t="shared" si="199" ref="AQ101:AQ110">AL101-AN101-AP101</f>
        <v>250.40999999999994</v>
      </c>
    </row>
    <row r="102" spans="1:43" ht="12.75" customHeight="1">
      <c r="A102" s="67" t="s">
        <v>126</v>
      </c>
      <c r="B102" s="68">
        <v>0.6</v>
      </c>
      <c r="C102" s="68">
        <v>0.6</v>
      </c>
      <c r="D102" s="69">
        <v>11130</v>
      </c>
      <c r="E102" s="69">
        <v>4037</v>
      </c>
      <c r="F102" s="70">
        <v>750</v>
      </c>
      <c r="G102" s="70">
        <v>950</v>
      </c>
      <c r="H102" s="71">
        <f t="shared" si="189"/>
        <v>1218.27</v>
      </c>
      <c r="I102" s="71">
        <f t="shared" si="190"/>
        <v>730.96</v>
      </c>
      <c r="J102" s="90"/>
      <c r="K102" s="91">
        <f t="shared" si="164"/>
        <v>487.30999999999995</v>
      </c>
      <c r="L102" s="93"/>
      <c r="M102" s="93"/>
      <c r="N102" s="93"/>
      <c r="O102" s="93"/>
      <c r="P102" s="71"/>
      <c r="Q102" s="71"/>
      <c r="R102" s="101"/>
      <c r="S102" s="93"/>
      <c r="T102" s="93"/>
      <c r="U102" s="102"/>
      <c r="V102" s="102"/>
      <c r="W102" s="103"/>
      <c r="X102" s="103"/>
      <c r="Y102" s="109"/>
      <c r="Z102" s="93"/>
      <c r="AA102" s="93"/>
      <c r="AB102" s="93"/>
      <c r="AC102" s="93"/>
      <c r="AD102" s="103"/>
      <c r="AE102" s="103"/>
      <c r="AF102" s="109"/>
      <c r="AG102" s="155"/>
      <c r="AH102" s="109"/>
      <c r="AI102" s="109"/>
      <c r="AJ102" s="109"/>
      <c r="AK102" s="125">
        <f t="shared" si="196"/>
        <v>1218.27</v>
      </c>
      <c r="AL102" s="126">
        <f t="shared" si="197"/>
        <v>730.96</v>
      </c>
      <c r="AM102" s="125">
        <f t="shared" si="198"/>
        <v>487.30999999999995</v>
      </c>
      <c r="AN102" s="127">
        <v>578</v>
      </c>
      <c r="AO102" s="127">
        <v>578</v>
      </c>
      <c r="AP102" s="142">
        <v>76.48</v>
      </c>
      <c r="AQ102" s="143">
        <f t="shared" si="199"/>
        <v>76.48000000000003</v>
      </c>
    </row>
    <row r="103" spans="1:43" ht="12.75" customHeight="1">
      <c r="A103" s="67" t="s">
        <v>127</v>
      </c>
      <c r="B103" s="68">
        <v>0.8</v>
      </c>
      <c r="C103" s="68">
        <v>0.8</v>
      </c>
      <c r="D103" s="69">
        <v>46200</v>
      </c>
      <c r="E103" s="69">
        <v>18567</v>
      </c>
      <c r="F103" s="70">
        <v>750</v>
      </c>
      <c r="G103" s="70">
        <v>950</v>
      </c>
      <c r="H103" s="71">
        <f t="shared" si="189"/>
        <v>5228.87</v>
      </c>
      <c r="I103" s="71">
        <f t="shared" si="190"/>
        <v>4183.09</v>
      </c>
      <c r="J103" s="90"/>
      <c r="K103" s="91">
        <f t="shared" si="164"/>
        <v>1045.7799999999997</v>
      </c>
      <c r="L103" s="93">
        <v>62</v>
      </c>
      <c r="M103" s="93">
        <v>1445</v>
      </c>
      <c r="N103" s="93">
        <f>L103*100</f>
        <v>6200</v>
      </c>
      <c r="O103" s="93">
        <f>N103-M103</f>
        <v>4755</v>
      </c>
      <c r="P103" s="71">
        <f t="shared" si="141"/>
        <v>356.63</v>
      </c>
      <c r="Q103" s="71">
        <f t="shared" si="142"/>
        <v>285.3</v>
      </c>
      <c r="R103" s="101">
        <f t="shared" si="143"/>
        <v>71.32999999999998</v>
      </c>
      <c r="S103" s="93">
        <v>14</v>
      </c>
      <c r="T103" s="93">
        <v>1892</v>
      </c>
      <c r="U103" s="102">
        <f>S103*200</f>
        <v>2800</v>
      </c>
      <c r="V103" s="102">
        <f aca="true" t="shared" si="200" ref="V102:V110">U103-T103</f>
        <v>908</v>
      </c>
      <c r="W103" s="103">
        <f aca="true" t="shared" si="201" ref="W102:W110">ROUND(V103*750/10000,2)</f>
        <v>68.1</v>
      </c>
      <c r="X103" s="103">
        <f aca="true" t="shared" si="202" ref="X102:X110">ROUND(W103*C103,2)</f>
        <v>54.48</v>
      </c>
      <c r="Y103" s="109">
        <f aca="true" t="shared" si="203" ref="Y102:Y110">W103-X103</f>
        <v>13.619999999999997</v>
      </c>
      <c r="Z103" s="93">
        <v>7</v>
      </c>
      <c r="AA103" s="93">
        <v>1015</v>
      </c>
      <c r="AB103" s="93">
        <f t="shared" si="191"/>
        <v>2100</v>
      </c>
      <c r="AC103" s="93">
        <f t="shared" si="192"/>
        <v>1085</v>
      </c>
      <c r="AD103" s="103">
        <f>ROUND(AC103*950/10000,2)</f>
        <v>103.08</v>
      </c>
      <c r="AE103" s="103">
        <f>ROUND(AD103*C103,2)</f>
        <v>82.46</v>
      </c>
      <c r="AF103" s="109">
        <f>AD103-AE103</f>
        <v>20.620000000000005</v>
      </c>
      <c r="AG103" s="93">
        <v>2706</v>
      </c>
      <c r="AH103" s="109">
        <f t="shared" si="193"/>
        <v>108.24</v>
      </c>
      <c r="AI103" s="109">
        <f t="shared" si="194"/>
        <v>86.59</v>
      </c>
      <c r="AJ103" s="109">
        <f t="shared" si="195"/>
        <v>21.64999999999999</v>
      </c>
      <c r="AK103" s="125">
        <f t="shared" si="196"/>
        <v>5864.92</v>
      </c>
      <c r="AL103" s="126">
        <f t="shared" si="197"/>
        <v>4691.92</v>
      </c>
      <c r="AM103" s="125">
        <f t="shared" si="198"/>
        <v>1172.9999999999995</v>
      </c>
      <c r="AN103" s="127">
        <v>4170</v>
      </c>
      <c r="AO103" s="127">
        <v>4170</v>
      </c>
      <c r="AP103" s="142">
        <v>260.96</v>
      </c>
      <c r="AQ103" s="143">
        <f t="shared" si="199"/>
        <v>260.9600000000001</v>
      </c>
    </row>
    <row r="104" spans="1:43" ht="12.75" customHeight="1">
      <c r="A104" s="67" t="s">
        <v>128</v>
      </c>
      <c r="B104" s="68">
        <v>0.8</v>
      </c>
      <c r="C104" s="68">
        <v>0.8</v>
      </c>
      <c r="D104" s="69">
        <v>23120</v>
      </c>
      <c r="E104" s="69">
        <v>10251</v>
      </c>
      <c r="F104" s="70">
        <v>750</v>
      </c>
      <c r="G104" s="70">
        <v>950</v>
      </c>
      <c r="H104" s="71">
        <f t="shared" si="189"/>
        <v>2707.85</v>
      </c>
      <c r="I104" s="71">
        <f t="shared" si="190"/>
        <v>2166.28</v>
      </c>
      <c r="J104" s="90"/>
      <c r="K104" s="91">
        <f t="shared" si="164"/>
        <v>541.5699999999997</v>
      </c>
      <c r="L104" s="93">
        <v>22</v>
      </c>
      <c r="M104" s="93">
        <v>610</v>
      </c>
      <c r="N104" s="93">
        <f aca="true" t="shared" si="204" ref="N104:N110">L104*100</f>
        <v>2200</v>
      </c>
      <c r="O104" s="93">
        <f aca="true" t="shared" si="205" ref="O104:O110">N104-M104</f>
        <v>1590</v>
      </c>
      <c r="P104" s="71">
        <f t="shared" si="141"/>
        <v>119.25</v>
      </c>
      <c r="Q104" s="71">
        <f t="shared" si="142"/>
        <v>95.4</v>
      </c>
      <c r="R104" s="101">
        <f t="shared" si="143"/>
        <v>23.849999999999994</v>
      </c>
      <c r="S104" s="93">
        <v>6</v>
      </c>
      <c r="T104" s="93">
        <v>881</v>
      </c>
      <c r="U104" s="102">
        <f aca="true" t="shared" si="206" ref="U104:U110">S104*200</f>
        <v>1200</v>
      </c>
      <c r="V104" s="102">
        <f t="shared" si="200"/>
        <v>319</v>
      </c>
      <c r="W104" s="103">
        <f t="shared" si="201"/>
        <v>23.93</v>
      </c>
      <c r="X104" s="103">
        <f t="shared" si="202"/>
        <v>19.14</v>
      </c>
      <c r="Y104" s="109">
        <f t="shared" si="203"/>
        <v>4.789999999999999</v>
      </c>
      <c r="Z104" s="93">
        <v>11</v>
      </c>
      <c r="AA104" s="93">
        <v>1861</v>
      </c>
      <c r="AB104" s="93">
        <f t="shared" si="191"/>
        <v>3300</v>
      </c>
      <c r="AC104" s="93">
        <f t="shared" si="192"/>
        <v>1439</v>
      </c>
      <c r="AD104" s="103">
        <f aca="true" t="shared" si="207" ref="AD104:AD110">ROUND(AC104*950/10000,2)</f>
        <v>136.71</v>
      </c>
      <c r="AE104" s="103">
        <f aca="true" t="shared" si="208" ref="AE104:AE110">ROUND(AD104*C104,2)</f>
        <v>109.37</v>
      </c>
      <c r="AF104" s="109">
        <f aca="true" t="shared" si="209" ref="AF104:AF110">AD104-AE104</f>
        <v>27.340000000000003</v>
      </c>
      <c r="AG104" s="93">
        <v>2146</v>
      </c>
      <c r="AH104" s="109">
        <f t="shared" si="193"/>
        <v>85.84</v>
      </c>
      <c r="AI104" s="109">
        <f t="shared" si="194"/>
        <v>68.67</v>
      </c>
      <c r="AJ104" s="109">
        <f t="shared" si="195"/>
        <v>17.17</v>
      </c>
      <c r="AK104" s="125">
        <f t="shared" si="196"/>
        <v>3073.58</v>
      </c>
      <c r="AL104" s="126">
        <f t="shared" si="197"/>
        <v>2458.86</v>
      </c>
      <c r="AM104" s="125">
        <f t="shared" si="198"/>
        <v>614.7199999999997</v>
      </c>
      <c r="AN104" s="127">
        <v>2251</v>
      </c>
      <c r="AO104" s="127">
        <v>2251</v>
      </c>
      <c r="AP104" s="142">
        <v>103.93</v>
      </c>
      <c r="AQ104" s="143">
        <f t="shared" si="199"/>
        <v>103.93000000000012</v>
      </c>
    </row>
    <row r="105" spans="1:43" ht="12.75" customHeight="1">
      <c r="A105" s="67" t="s">
        <v>129</v>
      </c>
      <c r="B105" s="68">
        <v>0.8</v>
      </c>
      <c r="C105" s="68">
        <v>0.8</v>
      </c>
      <c r="D105" s="69">
        <v>11195</v>
      </c>
      <c r="E105" s="69">
        <v>5156</v>
      </c>
      <c r="F105" s="70">
        <v>750</v>
      </c>
      <c r="G105" s="70">
        <v>950</v>
      </c>
      <c r="H105" s="71">
        <f t="shared" si="189"/>
        <v>1329.45</v>
      </c>
      <c r="I105" s="71">
        <f t="shared" si="190"/>
        <v>1063.56</v>
      </c>
      <c r="J105" s="90"/>
      <c r="K105" s="91">
        <f t="shared" si="164"/>
        <v>265.8900000000001</v>
      </c>
      <c r="L105" s="93">
        <v>20</v>
      </c>
      <c r="M105" s="93">
        <v>457</v>
      </c>
      <c r="N105" s="93">
        <f t="shared" si="204"/>
        <v>2000</v>
      </c>
      <c r="O105" s="93">
        <f t="shared" si="205"/>
        <v>1543</v>
      </c>
      <c r="P105" s="71">
        <f t="shared" si="141"/>
        <v>115.73</v>
      </c>
      <c r="Q105" s="71">
        <f t="shared" si="142"/>
        <v>92.58</v>
      </c>
      <c r="R105" s="101">
        <f t="shared" si="143"/>
        <v>23.150000000000006</v>
      </c>
      <c r="S105" s="93">
        <v>4</v>
      </c>
      <c r="T105" s="93">
        <v>518</v>
      </c>
      <c r="U105" s="102">
        <f t="shared" si="206"/>
        <v>800</v>
      </c>
      <c r="V105" s="102">
        <f t="shared" si="200"/>
        <v>282</v>
      </c>
      <c r="W105" s="103">
        <f t="shared" si="201"/>
        <v>21.15</v>
      </c>
      <c r="X105" s="103">
        <f t="shared" si="202"/>
        <v>16.92</v>
      </c>
      <c r="Y105" s="109">
        <f t="shared" si="203"/>
        <v>4.229999999999997</v>
      </c>
      <c r="Z105" s="93">
        <v>8</v>
      </c>
      <c r="AA105" s="93">
        <v>1397</v>
      </c>
      <c r="AB105" s="93">
        <f t="shared" si="191"/>
        <v>2400</v>
      </c>
      <c r="AC105" s="93">
        <f t="shared" si="192"/>
        <v>1003</v>
      </c>
      <c r="AD105" s="103">
        <f t="shared" si="207"/>
        <v>95.29</v>
      </c>
      <c r="AE105" s="103">
        <f t="shared" si="208"/>
        <v>76.23</v>
      </c>
      <c r="AF105" s="109">
        <f t="shared" si="209"/>
        <v>19.060000000000002</v>
      </c>
      <c r="AG105" s="93">
        <v>1232</v>
      </c>
      <c r="AH105" s="109">
        <f t="shared" si="193"/>
        <v>49.28</v>
      </c>
      <c r="AI105" s="109">
        <f t="shared" si="194"/>
        <v>39.42</v>
      </c>
      <c r="AJ105" s="109">
        <f t="shared" si="195"/>
        <v>9.86</v>
      </c>
      <c r="AK105" s="125">
        <f t="shared" si="196"/>
        <v>1610.9</v>
      </c>
      <c r="AL105" s="126">
        <f t="shared" si="197"/>
        <v>1288.71</v>
      </c>
      <c r="AM105" s="125">
        <f t="shared" si="198"/>
        <v>322.1900000000001</v>
      </c>
      <c r="AN105" s="127">
        <v>1158</v>
      </c>
      <c r="AO105" s="127">
        <v>1158</v>
      </c>
      <c r="AP105" s="142">
        <v>65.36</v>
      </c>
      <c r="AQ105" s="143">
        <f t="shared" si="199"/>
        <v>65.35000000000004</v>
      </c>
    </row>
    <row r="106" spans="1:43" ht="12.75" customHeight="1">
      <c r="A106" s="67" t="s">
        <v>130</v>
      </c>
      <c r="B106" s="68">
        <v>0.8</v>
      </c>
      <c r="C106" s="68">
        <v>0.8</v>
      </c>
      <c r="D106" s="69">
        <v>12451</v>
      </c>
      <c r="E106" s="69">
        <v>7094</v>
      </c>
      <c r="F106" s="70">
        <v>750</v>
      </c>
      <c r="G106" s="70">
        <v>950</v>
      </c>
      <c r="H106" s="71">
        <f t="shared" si="189"/>
        <v>1607.76</v>
      </c>
      <c r="I106" s="71">
        <f t="shared" si="190"/>
        <v>1286.2</v>
      </c>
      <c r="J106" s="90"/>
      <c r="K106" s="91">
        <f t="shared" si="164"/>
        <v>321.55999999999995</v>
      </c>
      <c r="L106" s="93">
        <v>16</v>
      </c>
      <c r="M106" s="93">
        <v>294</v>
      </c>
      <c r="N106" s="93">
        <f t="shared" si="204"/>
        <v>1600</v>
      </c>
      <c r="O106" s="93">
        <f t="shared" si="205"/>
        <v>1306</v>
      </c>
      <c r="P106" s="71">
        <f t="shared" si="141"/>
        <v>97.95</v>
      </c>
      <c r="Q106" s="71">
        <f t="shared" si="142"/>
        <v>78.36</v>
      </c>
      <c r="R106" s="101">
        <f t="shared" si="143"/>
        <v>19.590000000000003</v>
      </c>
      <c r="S106" s="93">
        <v>6</v>
      </c>
      <c r="T106" s="93">
        <v>783</v>
      </c>
      <c r="U106" s="102">
        <f t="shared" si="206"/>
        <v>1200</v>
      </c>
      <c r="V106" s="102">
        <f t="shared" si="200"/>
        <v>417</v>
      </c>
      <c r="W106" s="103">
        <f t="shared" si="201"/>
        <v>31.28</v>
      </c>
      <c r="X106" s="103">
        <f t="shared" si="202"/>
        <v>25.02</v>
      </c>
      <c r="Y106" s="109">
        <f t="shared" si="203"/>
        <v>6.260000000000002</v>
      </c>
      <c r="Z106" s="93">
        <v>9</v>
      </c>
      <c r="AA106" s="93">
        <v>1230</v>
      </c>
      <c r="AB106" s="93">
        <f t="shared" si="191"/>
        <v>2700</v>
      </c>
      <c r="AC106" s="93">
        <f t="shared" si="192"/>
        <v>1470</v>
      </c>
      <c r="AD106" s="103">
        <f t="shared" si="207"/>
        <v>139.65</v>
      </c>
      <c r="AE106" s="103">
        <f t="shared" si="208"/>
        <v>111.72</v>
      </c>
      <c r="AF106" s="109">
        <f t="shared" si="209"/>
        <v>27.930000000000007</v>
      </c>
      <c r="AG106" s="93">
        <v>341</v>
      </c>
      <c r="AH106" s="109">
        <f t="shared" si="193"/>
        <v>13.64</v>
      </c>
      <c r="AI106" s="109">
        <f t="shared" si="194"/>
        <v>10.91</v>
      </c>
      <c r="AJ106" s="109">
        <f t="shared" si="195"/>
        <v>2.7300000000000004</v>
      </c>
      <c r="AK106" s="125">
        <f t="shared" si="196"/>
        <v>1890.2800000000002</v>
      </c>
      <c r="AL106" s="126">
        <f t="shared" si="197"/>
        <v>1512.21</v>
      </c>
      <c r="AM106" s="125">
        <f t="shared" si="198"/>
        <v>378.07</v>
      </c>
      <c r="AN106" s="127">
        <v>1425</v>
      </c>
      <c r="AO106" s="127">
        <v>1425</v>
      </c>
      <c r="AP106" s="142">
        <v>43.61</v>
      </c>
      <c r="AQ106" s="143">
        <f t="shared" si="199"/>
        <v>43.60000000000004</v>
      </c>
    </row>
    <row r="107" spans="1:43" ht="12.75" customHeight="1">
      <c r="A107" s="67" t="s">
        <v>131</v>
      </c>
      <c r="B107" s="68">
        <v>0.8</v>
      </c>
      <c r="C107" s="68">
        <v>0.8</v>
      </c>
      <c r="D107" s="69">
        <v>11764</v>
      </c>
      <c r="E107" s="69">
        <v>5738</v>
      </c>
      <c r="F107" s="70">
        <v>750</v>
      </c>
      <c r="G107" s="70">
        <v>950</v>
      </c>
      <c r="H107" s="71">
        <f t="shared" si="189"/>
        <v>1427.41</v>
      </c>
      <c r="I107" s="71">
        <f t="shared" si="190"/>
        <v>1141.93</v>
      </c>
      <c r="J107" s="90"/>
      <c r="K107" s="91">
        <f t="shared" si="164"/>
        <v>285.48</v>
      </c>
      <c r="L107" s="93">
        <v>11</v>
      </c>
      <c r="M107" s="93">
        <v>209</v>
      </c>
      <c r="N107" s="93">
        <f t="shared" si="204"/>
        <v>1100</v>
      </c>
      <c r="O107" s="93">
        <f t="shared" si="205"/>
        <v>891</v>
      </c>
      <c r="P107" s="71">
        <f t="shared" si="141"/>
        <v>66.83</v>
      </c>
      <c r="Q107" s="71">
        <f t="shared" si="142"/>
        <v>53.46</v>
      </c>
      <c r="R107" s="101">
        <f t="shared" si="143"/>
        <v>13.369999999999997</v>
      </c>
      <c r="S107" s="93">
        <v>8</v>
      </c>
      <c r="T107" s="93">
        <v>1101</v>
      </c>
      <c r="U107" s="102">
        <f t="shared" si="206"/>
        <v>1600</v>
      </c>
      <c r="V107" s="102">
        <f t="shared" si="200"/>
        <v>499</v>
      </c>
      <c r="W107" s="103">
        <f t="shared" si="201"/>
        <v>37.43</v>
      </c>
      <c r="X107" s="103">
        <f t="shared" si="202"/>
        <v>29.94</v>
      </c>
      <c r="Y107" s="109">
        <f t="shared" si="203"/>
        <v>7.489999999999998</v>
      </c>
      <c r="Z107" s="93">
        <v>7</v>
      </c>
      <c r="AA107" s="93">
        <v>873</v>
      </c>
      <c r="AB107" s="93">
        <f t="shared" si="191"/>
        <v>2100</v>
      </c>
      <c r="AC107" s="93">
        <f t="shared" si="192"/>
        <v>1227</v>
      </c>
      <c r="AD107" s="103">
        <f t="shared" si="207"/>
        <v>116.57</v>
      </c>
      <c r="AE107" s="103">
        <f t="shared" si="208"/>
        <v>93.26</v>
      </c>
      <c r="AF107" s="109">
        <f t="shared" si="209"/>
        <v>23.309999999999988</v>
      </c>
      <c r="AG107" s="93">
        <v>351</v>
      </c>
      <c r="AH107" s="109">
        <f t="shared" si="193"/>
        <v>14.04</v>
      </c>
      <c r="AI107" s="109">
        <f t="shared" si="194"/>
        <v>11.23</v>
      </c>
      <c r="AJ107" s="109">
        <f t="shared" si="195"/>
        <v>2.8099999999999987</v>
      </c>
      <c r="AK107" s="125">
        <f t="shared" si="196"/>
        <v>1662.28</v>
      </c>
      <c r="AL107" s="126">
        <f t="shared" si="197"/>
        <v>1329.8200000000002</v>
      </c>
      <c r="AM107" s="125">
        <f t="shared" si="198"/>
        <v>332.46000000000004</v>
      </c>
      <c r="AN107" s="127">
        <v>1235</v>
      </c>
      <c r="AO107" s="127">
        <v>1235</v>
      </c>
      <c r="AP107" s="142">
        <v>47.41</v>
      </c>
      <c r="AQ107" s="143">
        <f t="shared" si="199"/>
        <v>47.41000000000017</v>
      </c>
    </row>
    <row r="108" spans="1:43" ht="12.75" customHeight="1">
      <c r="A108" s="67" t="s">
        <v>132</v>
      </c>
      <c r="B108" s="68">
        <v>0.8</v>
      </c>
      <c r="C108" s="68">
        <v>0.8</v>
      </c>
      <c r="D108" s="69">
        <v>8759</v>
      </c>
      <c r="E108" s="69">
        <v>4064</v>
      </c>
      <c r="F108" s="70">
        <v>750</v>
      </c>
      <c r="G108" s="70">
        <v>950</v>
      </c>
      <c r="H108" s="71">
        <f t="shared" si="189"/>
        <v>1043.01</v>
      </c>
      <c r="I108" s="71">
        <f t="shared" si="190"/>
        <v>834.4</v>
      </c>
      <c r="J108" s="90"/>
      <c r="K108" s="91">
        <f t="shared" si="164"/>
        <v>208.61</v>
      </c>
      <c r="L108" s="93">
        <v>7</v>
      </c>
      <c r="M108" s="93">
        <v>249</v>
      </c>
      <c r="N108" s="93">
        <f t="shared" si="204"/>
        <v>700</v>
      </c>
      <c r="O108" s="93">
        <f t="shared" si="205"/>
        <v>451</v>
      </c>
      <c r="P108" s="71">
        <f t="shared" si="141"/>
        <v>33.83</v>
      </c>
      <c r="Q108" s="71">
        <f t="shared" si="142"/>
        <v>27.06</v>
      </c>
      <c r="R108" s="101">
        <f t="shared" si="143"/>
        <v>6.77</v>
      </c>
      <c r="S108" s="93"/>
      <c r="T108" s="93"/>
      <c r="U108" s="102"/>
      <c r="V108" s="102"/>
      <c r="W108" s="103"/>
      <c r="X108" s="103"/>
      <c r="Y108" s="109"/>
      <c r="Z108" s="93">
        <v>1</v>
      </c>
      <c r="AA108" s="93">
        <v>28</v>
      </c>
      <c r="AB108" s="93">
        <f t="shared" si="191"/>
        <v>300</v>
      </c>
      <c r="AC108" s="93">
        <f t="shared" si="192"/>
        <v>272</v>
      </c>
      <c r="AD108" s="103">
        <f t="shared" si="207"/>
        <v>25.84</v>
      </c>
      <c r="AE108" s="103">
        <f t="shared" si="208"/>
        <v>20.67</v>
      </c>
      <c r="AF108" s="109">
        <f t="shared" si="209"/>
        <v>5.169999999999998</v>
      </c>
      <c r="AG108" s="93">
        <v>772</v>
      </c>
      <c r="AH108" s="109">
        <f t="shared" si="193"/>
        <v>30.88</v>
      </c>
      <c r="AI108" s="109">
        <f t="shared" si="194"/>
        <v>24.7</v>
      </c>
      <c r="AJ108" s="109">
        <f t="shared" si="195"/>
        <v>6.18</v>
      </c>
      <c r="AK108" s="125">
        <f t="shared" si="196"/>
        <v>1133.56</v>
      </c>
      <c r="AL108" s="126">
        <f t="shared" si="197"/>
        <v>906.8299999999999</v>
      </c>
      <c r="AM108" s="125">
        <f t="shared" si="198"/>
        <v>226.73000000000002</v>
      </c>
      <c r="AN108" s="127">
        <v>817</v>
      </c>
      <c r="AO108" s="127">
        <v>817</v>
      </c>
      <c r="AP108" s="142">
        <v>44.92</v>
      </c>
      <c r="AQ108" s="143">
        <f t="shared" si="199"/>
        <v>44.909999999999926</v>
      </c>
    </row>
    <row r="109" spans="1:43" s="33" customFormat="1" ht="12.75" customHeight="1">
      <c r="A109" s="67" t="s">
        <v>133</v>
      </c>
      <c r="B109" s="68">
        <v>0.8</v>
      </c>
      <c r="C109" s="68">
        <v>0.8</v>
      </c>
      <c r="D109" s="69">
        <v>52476</v>
      </c>
      <c r="E109" s="69">
        <v>26418</v>
      </c>
      <c r="F109" s="70">
        <v>750</v>
      </c>
      <c r="G109" s="70">
        <v>950</v>
      </c>
      <c r="H109" s="71">
        <f t="shared" si="189"/>
        <v>6445.41</v>
      </c>
      <c r="I109" s="71">
        <f t="shared" si="190"/>
        <v>5156.33</v>
      </c>
      <c r="J109" s="90"/>
      <c r="K109" s="91">
        <f t="shared" si="164"/>
        <v>1289.08</v>
      </c>
      <c r="L109" s="93">
        <v>41</v>
      </c>
      <c r="M109" s="93">
        <v>947</v>
      </c>
      <c r="N109" s="93">
        <f t="shared" si="204"/>
        <v>4100</v>
      </c>
      <c r="O109" s="93">
        <f t="shared" si="205"/>
        <v>3153</v>
      </c>
      <c r="P109" s="71">
        <f t="shared" si="141"/>
        <v>236.48</v>
      </c>
      <c r="Q109" s="71">
        <f t="shared" si="142"/>
        <v>189.18</v>
      </c>
      <c r="R109" s="101">
        <f t="shared" si="143"/>
        <v>47.29999999999998</v>
      </c>
      <c r="S109" s="93">
        <v>7</v>
      </c>
      <c r="T109" s="93">
        <v>1148</v>
      </c>
      <c r="U109" s="102">
        <f t="shared" si="206"/>
        <v>1400</v>
      </c>
      <c r="V109" s="102">
        <f t="shared" si="200"/>
        <v>252</v>
      </c>
      <c r="W109" s="103">
        <f t="shared" si="201"/>
        <v>18.9</v>
      </c>
      <c r="X109" s="103">
        <f t="shared" si="202"/>
        <v>15.12</v>
      </c>
      <c r="Y109" s="109">
        <f t="shared" si="203"/>
        <v>3.7799999999999994</v>
      </c>
      <c r="Z109" s="93">
        <v>6</v>
      </c>
      <c r="AA109" s="93">
        <v>1194</v>
      </c>
      <c r="AB109" s="93">
        <f t="shared" si="191"/>
        <v>1800</v>
      </c>
      <c r="AC109" s="93">
        <f t="shared" si="192"/>
        <v>606</v>
      </c>
      <c r="AD109" s="103">
        <f t="shared" si="207"/>
        <v>57.57</v>
      </c>
      <c r="AE109" s="103">
        <f t="shared" si="208"/>
        <v>46.06</v>
      </c>
      <c r="AF109" s="109">
        <f t="shared" si="209"/>
        <v>11.509999999999998</v>
      </c>
      <c r="AG109" s="93">
        <v>3937</v>
      </c>
      <c r="AH109" s="109">
        <f t="shared" si="193"/>
        <v>157.48</v>
      </c>
      <c r="AI109" s="109">
        <f t="shared" si="194"/>
        <v>125.98</v>
      </c>
      <c r="AJ109" s="109">
        <f t="shared" si="195"/>
        <v>31.499999999999986</v>
      </c>
      <c r="AK109" s="125">
        <f t="shared" si="196"/>
        <v>6915.839999999998</v>
      </c>
      <c r="AL109" s="126">
        <f t="shared" si="197"/>
        <v>5532.67</v>
      </c>
      <c r="AM109" s="125">
        <f t="shared" si="198"/>
        <v>1383.1699999999998</v>
      </c>
      <c r="AN109" s="127">
        <v>5065</v>
      </c>
      <c r="AO109" s="127">
        <v>5065</v>
      </c>
      <c r="AP109" s="142">
        <v>233.84</v>
      </c>
      <c r="AQ109" s="143">
        <f t="shared" si="199"/>
        <v>233.83000000000007</v>
      </c>
    </row>
    <row r="110" spans="1:43" s="34" customFormat="1" ht="12.75" customHeight="1">
      <c r="A110" s="67" t="s">
        <v>134</v>
      </c>
      <c r="B110" s="68">
        <v>0.8</v>
      </c>
      <c r="C110" s="68">
        <v>0.8</v>
      </c>
      <c r="D110" s="69">
        <v>49924</v>
      </c>
      <c r="E110" s="69">
        <v>20504</v>
      </c>
      <c r="F110" s="70">
        <v>750</v>
      </c>
      <c r="G110" s="70">
        <v>950</v>
      </c>
      <c r="H110" s="71">
        <f t="shared" si="189"/>
        <v>5692.18</v>
      </c>
      <c r="I110" s="71">
        <f t="shared" si="190"/>
        <v>4553.74</v>
      </c>
      <c r="J110" s="90"/>
      <c r="K110" s="91">
        <f t="shared" si="164"/>
        <v>1138.4400000000005</v>
      </c>
      <c r="L110" s="93">
        <v>26</v>
      </c>
      <c r="M110" s="93">
        <v>399</v>
      </c>
      <c r="N110" s="93">
        <f t="shared" si="204"/>
        <v>2600</v>
      </c>
      <c r="O110" s="93">
        <f t="shared" si="205"/>
        <v>2201</v>
      </c>
      <c r="P110" s="71">
        <f t="shared" si="141"/>
        <v>165.08</v>
      </c>
      <c r="Q110" s="71">
        <f t="shared" si="142"/>
        <v>132.06</v>
      </c>
      <c r="R110" s="101">
        <f t="shared" si="143"/>
        <v>33.02000000000001</v>
      </c>
      <c r="S110" s="93">
        <v>5</v>
      </c>
      <c r="T110" s="93">
        <v>663</v>
      </c>
      <c r="U110" s="102">
        <f t="shared" si="206"/>
        <v>1000</v>
      </c>
      <c r="V110" s="102">
        <f t="shared" si="200"/>
        <v>337</v>
      </c>
      <c r="W110" s="103">
        <f t="shared" si="201"/>
        <v>25.28</v>
      </c>
      <c r="X110" s="103">
        <f t="shared" si="202"/>
        <v>20.22</v>
      </c>
      <c r="Y110" s="109">
        <f t="shared" si="203"/>
        <v>5.060000000000002</v>
      </c>
      <c r="Z110" s="93">
        <v>8</v>
      </c>
      <c r="AA110" s="93">
        <v>1051</v>
      </c>
      <c r="AB110" s="93">
        <f t="shared" si="191"/>
        <v>2400</v>
      </c>
      <c r="AC110" s="93">
        <f t="shared" si="192"/>
        <v>1349</v>
      </c>
      <c r="AD110" s="103">
        <f t="shared" si="207"/>
        <v>128.16</v>
      </c>
      <c r="AE110" s="103">
        <f t="shared" si="208"/>
        <v>102.53</v>
      </c>
      <c r="AF110" s="109">
        <f t="shared" si="209"/>
        <v>25.629999999999995</v>
      </c>
      <c r="AG110" s="93">
        <v>1509</v>
      </c>
      <c r="AH110" s="109">
        <f t="shared" si="193"/>
        <v>60.36</v>
      </c>
      <c r="AI110" s="109">
        <f t="shared" si="194"/>
        <v>48.29</v>
      </c>
      <c r="AJ110" s="109">
        <f t="shared" si="195"/>
        <v>12.07</v>
      </c>
      <c r="AK110" s="125">
        <f t="shared" si="196"/>
        <v>6071.0599999999995</v>
      </c>
      <c r="AL110" s="126">
        <f t="shared" si="197"/>
        <v>4856.84</v>
      </c>
      <c r="AM110" s="125">
        <f t="shared" si="198"/>
        <v>1214.2200000000003</v>
      </c>
      <c r="AN110" s="127">
        <v>4291</v>
      </c>
      <c r="AO110" s="127">
        <v>4291</v>
      </c>
      <c r="AP110" s="144">
        <v>282.92</v>
      </c>
      <c r="AQ110" s="143">
        <f t="shared" si="199"/>
        <v>282.92000000000013</v>
      </c>
    </row>
    <row r="111" spans="1:43" ht="18.75" customHeight="1">
      <c r="A111" s="61" t="s">
        <v>135</v>
      </c>
      <c r="B111" s="147">
        <v>0.8</v>
      </c>
      <c r="C111" s="147">
        <v>0.8</v>
      </c>
      <c r="D111" s="148">
        <f>D112</f>
        <v>31360</v>
      </c>
      <c r="E111" s="148">
        <f>E112</f>
        <v>14316</v>
      </c>
      <c r="F111" s="65"/>
      <c r="G111" s="65"/>
      <c r="H111" s="149">
        <f aca="true" t="shared" si="210" ref="H111:AO111">H112</f>
        <v>3712.02</v>
      </c>
      <c r="I111" s="149">
        <f t="shared" si="210"/>
        <v>2969.62</v>
      </c>
      <c r="J111" s="149">
        <f t="shared" si="210"/>
        <v>0</v>
      </c>
      <c r="K111" s="149">
        <f t="shared" si="210"/>
        <v>742.4000000000001</v>
      </c>
      <c r="L111" s="152">
        <f t="shared" si="210"/>
        <v>6</v>
      </c>
      <c r="M111" s="152">
        <f t="shared" si="210"/>
        <v>363</v>
      </c>
      <c r="N111" s="153">
        <f t="shared" si="210"/>
        <v>600</v>
      </c>
      <c r="O111" s="153">
        <f t="shared" si="210"/>
        <v>237</v>
      </c>
      <c r="P111" s="99">
        <f t="shared" si="210"/>
        <v>17.78</v>
      </c>
      <c r="Q111" s="99">
        <f t="shared" si="210"/>
        <v>14.22</v>
      </c>
      <c r="R111" s="99">
        <f t="shared" si="210"/>
        <v>3.5600000000000005</v>
      </c>
      <c r="S111" s="73">
        <f t="shared" si="210"/>
        <v>4</v>
      </c>
      <c r="T111" s="73">
        <f t="shared" si="210"/>
        <v>605</v>
      </c>
      <c r="U111" s="152">
        <f t="shared" si="210"/>
        <v>800</v>
      </c>
      <c r="V111" s="152">
        <f t="shared" si="210"/>
        <v>195</v>
      </c>
      <c r="W111" s="154">
        <f t="shared" si="210"/>
        <v>14.63</v>
      </c>
      <c r="X111" s="154">
        <f t="shared" si="210"/>
        <v>11.7</v>
      </c>
      <c r="Y111" s="154">
        <f t="shared" si="210"/>
        <v>2.9300000000000015</v>
      </c>
      <c r="Z111" s="152">
        <f t="shared" si="210"/>
        <v>10</v>
      </c>
      <c r="AA111" s="152">
        <f t="shared" si="210"/>
        <v>1115</v>
      </c>
      <c r="AB111" s="73">
        <f t="shared" si="210"/>
        <v>3000</v>
      </c>
      <c r="AC111" s="73">
        <f t="shared" si="210"/>
        <v>1885</v>
      </c>
      <c r="AD111" s="99">
        <f t="shared" si="210"/>
        <v>179.08</v>
      </c>
      <c r="AE111" s="99">
        <f t="shared" si="210"/>
        <v>143.26</v>
      </c>
      <c r="AF111" s="99">
        <f t="shared" si="210"/>
        <v>35.82000000000002</v>
      </c>
      <c r="AG111" s="73">
        <f t="shared" si="210"/>
        <v>466</v>
      </c>
      <c r="AH111" s="149">
        <f t="shared" si="210"/>
        <v>18.64</v>
      </c>
      <c r="AI111" s="149">
        <f t="shared" si="210"/>
        <v>14.91</v>
      </c>
      <c r="AJ111" s="149">
        <f t="shared" si="210"/>
        <v>3.7300000000000004</v>
      </c>
      <c r="AK111" s="156">
        <f t="shared" si="210"/>
        <v>3942.15</v>
      </c>
      <c r="AL111" s="156">
        <f t="shared" si="210"/>
        <v>3153.71</v>
      </c>
      <c r="AM111" s="156">
        <f t="shared" si="210"/>
        <v>788.44</v>
      </c>
      <c r="AN111" s="157">
        <f t="shared" si="210"/>
        <v>2900</v>
      </c>
      <c r="AO111" s="157">
        <f t="shared" si="210"/>
        <v>2900</v>
      </c>
      <c r="AP111" s="140">
        <v>253.71</v>
      </c>
      <c r="AQ111" s="132">
        <f>AQ112</f>
        <v>0</v>
      </c>
    </row>
    <row r="112" spans="1:43" ht="13.5">
      <c r="A112" s="67" t="s">
        <v>135</v>
      </c>
      <c r="B112" s="68">
        <f>B111</f>
        <v>0.8</v>
      </c>
      <c r="C112" s="68">
        <f>C111</f>
        <v>0.8</v>
      </c>
      <c r="D112" s="150">
        <v>31360</v>
      </c>
      <c r="E112" s="69">
        <v>14316</v>
      </c>
      <c r="F112" s="70">
        <v>750</v>
      </c>
      <c r="G112" s="70">
        <v>950</v>
      </c>
      <c r="H112" s="71">
        <f>ROUND((D112*F112+E112*G112)/10000,2)</f>
        <v>3712.02</v>
      </c>
      <c r="I112" s="71">
        <f>ROUND((350*D112+550*E112)*B112/10000+400*(D112+E112)*C112/10000,2)</f>
        <v>2969.62</v>
      </c>
      <c r="J112" s="90"/>
      <c r="K112" s="91">
        <f t="shared" si="164"/>
        <v>742.4000000000001</v>
      </c>
      <c r="L112" s="93">
        <v>6</v>
      </c>
      <c r="M112" s="93">
        <v>363</v>
      </c>
      <c r="N112" s="93">
        <f>L112*100</f>
        <v>600</v>
      </c>
      <c r="O112" s="93">
        <f>N112-M112</f>
        <v>237</v>
      </c>
      <c r="P112" s="71">
        <f>ROUND(O112*750/10000,2)</f>
        <v>17.78</v>
      </c>
      <c r="Q112" s="71">
        <f>ROUND(P112*C112,2)</f>
        <v>14.22</v>
      </c>
      <c r="R112" s="101">
        <f>P112-Q112</f>
        <v>3.5600000000000005</v>
      </c>
      <c r="S112" s="93">
        <v>4</v>
      </c>
      <c r="T112" s="93">
        <v>605</v>
      </c>
      <c r="U112" s="102">
        <f>S112*200</f>
        <v>800</v>
      </c>
      <c r="V112" s="102">
        <f>U112-T112</f>
        <v>195</v>
      </c>
      <c r="W112" s="103">
        <f>ROUND(V112*750/10000,2)</f>
        <v>14.63</v>
      </c>
      <c r="X112" s="103">
        <f>ROUND(W112*C112,2)</f>
        <v>11.7</v>
      </c>
      <c r="Y112" s="109">
        <f>W112-X112</f>
        <v>2.9300000000000015</v>
      </c>
      <c r="Z112" s="93">
        <v>10</v>
      </c>
      <c r="AA112" s="93">
        <v>1115</v>
      </c>
      <c r="AB112" s="93">
        <f>Z112*300</f>
        <v>3000</v>
      </c>
      <c r="AC112" s="93">
        <f>AB112-AA112</f>
        <v>1885</v>
      </c>
      <c r="AD112" s="103">
        <f>ROUND(AC112*950/10000,2)</f>
        <v>179.08</v>
      </c>
      <c r="AE112" s="103">
        <f>ROUND(AD112*C112,2)</f>
        <v>143.26</v>
      </c>
      <c r="AF112" s="109">
        <f>AD112-AE112</f>
        <v>35.82000000000002</v>
      </c>
      <c r="AG112" s="93">
        <v>466</v>
      </c>
      <c r="AH112" s="109">
        <f>ROUND(AG112*400/10000,2)</f>
        <v>18.64</v>
      </c>
      <c r="AI112" s="109">
        <f>ROUND(AH112*B112,2)</f>
        <v>14.91</v>
      </c>
      <c r="AJ112" s="109">
        <f>AH112-AI112</f>
        <v>3.7300000000000004</v>
      </c>
      <c r="AK112" s="125">
        <f>H112+P112+AH112+W112+AD112</f>
        <v>3942.15</v>
      </c>
      <c r="AL112" s="126">
        <f>Q112+AI112+I112+X112+AE112</f>
        <v>3153.71</v>
      </c>
      <c r="AM112" s="125">
        <f>K112+R112+AJ112+Y112+AF112</f>
        <v>788.44</v>
      </c>
      <c r="AN112" s="127">
        <v>2900</v>
      </c>
      <c r="AO112" s="127">
        <v>2900</v>
      </c>
      <c r="AP112" s="142">
        <v>253.71</v>
      </c>
      <c r="AQ112" s="143">
        <f>AL112-AN112-AP112</f>
        <v>0</v>
      </c>
    </row>
  </sheetData>
  <sheetProtection/>
  <mergeCells count="16">
    <mergeCell ref="A2:AQ2"/>
    <mergeCell ref="AP3:AQ3"/>
    <mergeCell ref="F4:K4"/>
    <mergeCell ref="L4:R4"/>
    <mergeCell ref="S4:Y4"/>
    <mergeCell ref="Z4:AF4"/>
    <mergeCell ref="AG4:AJ4"/>
    <mergeCell ref="AN4:AO4"/>
    <mergeCell ref="A4:A5"/>
    <mergeCell ref="B4:B5"/>
    <mergeCell ref="C4:C5"/>
    <mergeCell ref="AK4:AK5"/>
    <mergeCell ref="AL4:AL5"/>
    <mergeCell ref="AM4:AM5"/>
    <mergeCell ref="AP4:AP5"/>
    <mergeCell ref="AQ4:AQ5"/>
  </mergeCells>
  <printOptions horizontalCentered="1"/>
  <pageMargins left="0.39305555555555555" right="0" top="0.275" bottom="0.5506944444444445" header="0" footer="0.275"/>
  <pageSetup firstPageNumber="1" useFirstPageNumber="1" fitToHeight="0" fitToWidth="1" horizontalDpi="600" verticalDpi="600" orientation="portrait" paperSize="9"/>
  <headerFooter>
    <oddFooter>&amp;C第 &amp;P 页</oddFooter>
    <evenFooter>&amp;L&amp;"仿宋"&amp;16-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4">
      <selection activeCell="AU64" sqref="AU64"/>
    </sheetView>
  </sheetViews>
  <sheetFormatPr defaultColWidth="9.00390625" defaultRowHeight="14.25"/>
  <cols>
    <col min="1" max="1" width="4.625" style="0" customWidth="1"/>
    <col min="2" max="2" width="6.125" style="0" customWidth="1"/>
    <col min="3" max="3" width="10.625" style="0" customWidth="1"/>
    <col min="4" max="4" width="24.375" style="0" customWidth="1"/>
    <col min="5" max="5" width="26.00390625" style="0" customWidth="1"/>
    <col min="7" max="7" width="19.25390625" style="0" customWidth="1"/>
  </cols>
  <sheetData>
    <row r="1" spans="1:7" ht="20.25">
      <c r="A1" s="2" t="s">
        <v>136</v>
      </c>
      <c r="B1" s="3"/>
      <c r="C1" s="3"/>
      <c r="D1" s="3"/>
      <c r="E1" s="4"/>
      <c r="F1" s="4"/>
      <c r="G1" s="4"/>
    </row>
    <row r="2" spans="1:7" ht="48" customHeight="1">
      <c r="A2" s="5" t="s">
        <v>137</v>
      </c>
      <c r="B2" s="6"/>
      <c r="C2" s="6"/>
      <c r="D2" s="6"/>
      <c r="E2" s="6"/>
      <c r="F2" s="6"/>
      <c r="G2" s="6"/>
    </row>
    <row r="3" spans="1:7" ht="25.5" customHeight="1">
      <c r="A3" s="7" t="s">
        <v>138</v>
      </c>
      <c r="B3" s="8"/>
      <c r="C3" s="8"/>
      <c r="D3" s="9" t="s">
        <v>139</v>
      </c>
      <c r="E3" s="9"/>
      <c r="F3" s="9"/>
      <c r="G3" s="9"/>
    </row>
    <row r="4" spans="1:7" ht="31.5" customHeight="1">
      <c r="A4" s="7" t="s">
        <v>140</v>
      </c>
      <c r="B4" s="8"/>
      <c r="C4" s="8"/>
      <c r="D4" s="9" t="s">
        <v>141</v>
      </c>
      <c r="E4" s="9"/>
      <c r="F4" s="9" t="s">
        <v>142</v>
      </c>
      <c r="G4" s="10" t="s">
        <v>143</v>
      </c>
    </row>
    <row r="5" spans="1:7" ht="27">
      <c r="A5" s="11" t="s">
        <v>144</v>
      </c>
      <c r="B5" s="12"/>
      <c r="C5" s="13"/>
      <c r="D5" s="14" t="s">
        <v>145</v>
      </c>
      <c r="E5" s="7" t="s">
        <v>146</v>
      </c>
      <c r="F5" s="8"/>
      <c r="G5" s="10"/>
    </row>
    <row r="6" spans="1:7" ht="27">
      <c r="A6" s="15"/>
      <c r="B6" s="16"/>
      <c r="C6" s="17"/>
      <c r="D6" s="18" t="s">
        <v>147</v>
      </c>
      <c r="E6" s="7" t="s">
        <v>146</v>
      </c>
      <c r="F6" s="8"/>
      <c r="G6" s="10"/>
    </row>
    <row r="7" spans="1:7" ht="14.25">
      <c r="A7" s="19"/>
      <c r="B7" s="20"/>
      <c r="C7" s="21"/>
      <c r="D7" s="18" t="s">
        <v>148</v>
      </c>
      <c r="E7" s="7"/>
      <c r="F7" s="8"/>
      <c r="G7" s="10"/>
    </row>
    <row r="8" spans="1:7" ht="42" customHeight="1">
      <c r="A8" s="9" t="s">
        <v>149</v>
      </c>
      <c r="B8" s="22" t="s">
        <v>150</v>
      </c>
      <c r="C8" s="23"/>
      <c r="D8" s="23"/>
      <c r="E8" s="23"/>
      <c r="F8" s="23"/>
      <c r="G8" s="24"/>
    </row>
    <row r="9" spans="1:7" ht="27">
      <c r="A9" s="9" t="s">
        <v>151</v>
      </c>
      <c r="B9" s="9" t="s">
        <v>152</v>
      </c>
      <c r="C9" s="9" t="s">
        <v>153</v>
      </c>
      <c r="D9" s="9" t="s">
        <v>154</v>
      </c>
      <c r="E9" s="9" t="s">
        <v>155</v>
      </c>
      <c r="F9" s="9" t="s">
        <v>156</v>
      </c>
      <c r="G9" s="9"/>
    </row>
    <row r="10" spans="1:7" ht="27">
      <c r="A10" s="9"/>
      <c r="B10" s="9" t="s">
        <v>157</v>
      </c>
      <c r="C10" s="9" t="s">
        <v>158</v>
      </c>
      <c r="D10" s="9" t="s">
        <v>159</v>
      </c>
      <c r="E10" s="9" t="s">
        <v>160</v>
      </c>
      <c r="F10" s="9" t="s">
        <v>161</v>
      </c>
      <c r="G10" s="9"/>
    </row>
    <row r="11" spans="1:7" ht="14.25">
      <c r="A11" s="9"/>
      <c r="B11" s="9"/>
      <c r="C11" s="9"/>
      <c r="D11" s="9" t="s">
        <v>162</v>
      </c>
      <c r="E11" s="9" t="s">
        <v>162</v>
      </c>
      <c r="F11" s="9" t="s">
        <v>163</v>
      </c>
      <c r="G11" s="9"/>
    </row>
    <row r="12" spans="1:7" ht="27">
      <c r="A12" s="9"/>
      <c r="B12" s="9"/>
      <c r="C12" s="9" t="s">
        <v>164</v>
      </c>
      <c r="D12" s="9" t="s">
        <v>165</v>
      </c>
      <c r="E12" s="9" t="s">
        <v>165</v>
      </c>
      <c r="F12" s="25">
        <v>1</v>
      </c>
      <c r="G12" s="9"/>
    </row>
    <row r="13" spans="1:7" ht="27">
      <c r="A13" s="9"/>
      <c r="B13" s="9"/>
      <c r="C13" s="9"/>
      <c r="D13" s="9" t="s">
        <v>166</v>
      </c>
      <c r="E13" s="9" t="s">
        <v>166</v>
      </c>
      <c r="F13" s="25">
        <v>1</v>
      </c>
      <c r="G13" s="9"/>
    </row>
    <row r="14" spans="1:7" s="1" customFormat="1" ht="30.75" customHeight="1">
      <c r="A14" s="9"/>
      <c r="B14" s="9"/>
      <c r="C14" s="9"/>
      <c r="D14" s="9" t="s">
        <v>167</v>
      </c>
      <c r="E14" s="9" t="s">
        <v>168</v>
      </c>
      <c r="F14" s="9" t="s">
        <v>169</v>
      </c>
      <c r="G14" s="9"/>
    </row>
    <row r="15" spans="1:7" s="1" customFormat="1" ht="14.25">
      <c r="A15" s="9"/>
      <c r="B15" s="9"/>
      <c r="C15" s="9"/>
      <c r="D15" s="9"/>
      <c r="E15" s="9"/>
      <c r="F15" s="9" t="s">
        <v>170</v>
      </c>
      <c r="G15" s="9"/>
    </row>
    <row r="16" spans="1:7" s="1" customFormat="1" ht="14.25">
      <c r="A16" s="9"/>
      <c r="B16" s="9"/>
      <c r="C16" s="9"/>
      <c r="D16" s="9"/>
      <c r="E16" s="9"/>
      <c r="F16" s="9" t="s">
        <v>171</v>
      </c>
      <c r="G16" s="9"/>
    </row>
    <row r="17" spans="1:7" s="1" customFormat="1" ht="14.25">
      <c r="A17" s="9"/>
      <c r="B17" s="9"/>
      <c r="C17" s="9"/>
      <c r="D17" s="9"/>
      <c r="E17" s="9"/>
      <c r="F17" s="9" t="s">
        <v>172</v>
      </c>
      <c r="G17" s="9"/>
    </row>
    <row r="18" spans="1:7" s="1" customFormat="1" ht="14.25">
      <c r="A18" s="9"/>
      <c r="B18" s="9"/>
      <c r="C18" s="9"/>
      <c r="D18" s="9"/>
      <c r="E18" s="9"/>
      <c r="F18" s="9" t="s">
        <v>173</v>
      </c>
      <c r="G18" s="9"/>
    </row>
    <row r="19" spans="1:7" s="1" customFormat="1" ht="14.25">
      <c r="A19" s="9"/>
      <c r="B19" s="9"/>
      <c r="C19" s="9"/>
      <c r="D19" s="9"/>
      <c r="E19" s="9"/>
      <c r="F19" s="9" t="s">
        <v>174</v>
      </c>
      <c r="G19" s="9"/>
    </row>
    <row r="20" spans="1:7" s="1" customFormat="1" ht="14.25">
      <c r="A20" s="9"/>
      <c r="B20" s="9"/>
      <c r="C20" s="9"/>
      <c r="D20" s="9"/>
      <c r="E20" s="9"/>
      <c r="F20" s="9" t="s">
        <v>175</v>
      </c>
      <c r="G20" s="9"/>
    </row>
    <row r="21" spans="1:7" s="1" customFormat="1" ht="14.25">
      <c r="A21" s="9"/>
      <c r="B21" s="9"/>
      <c r="C21" s="9"/>
      <c r="D21" s="9"/>
      <c r="E21" s="9"/>
      <c r="F21" s="9" t="s">
        <v>176</v>
      </c>
      <c r="G21" s="9"/>
    </row>
    <row r="22" spans="1:7" s="1" customFormat="1" ht="18.75" customHeight="1">
      <c r="A22" s="9"/>
      <c r="B22" s="9"/>
      <c r="C22" s="9"/>
      <c r="D22" s="9"/>
      <c r="E22" s="9"/>
      <c r="F22" s="9" t="s">
        <v>177</v>
      </c>
      <c r="G22" s="9"/>
    </row>
    <row r="23" spans="1:7" ht="14.25">
      <c r="A23" s="9"/>
      <c r="B23" s="9"/>
      <c r="C23" s="9" t="s">
        <v>178</v>
      </c>
      <c r="D23" s="9" t="s">
        <v>179</v>
      </c>
      <c r="E23" s="9" t="s">
        <v>179</v>
      </c>
      <c r="F23" s="26" t="s">
        <v>180</v>
      </c>
      <c r="G23" s="26"/>
    </row>
    <row r="24" spans="1:7" ht="54">
      <c r="A24" s="9"/>
      <c r="B24" s="9"/>
      <c r="C24" s="9"/>
      <c r="D24" s="9" t="s">
        <v>181</v>
      </c>
      <c r="E24" s="9" t="s">
        <v>181</v>
      </c>
      <c r="F24" s="27">
        <v>1</v>
      </c>
      <c r="G24" s="27"/>
    </row>
    <row r="25" spans="1:7" ht="81">
      <c r="A25" s="9"/>
      <c r="B25" s="9"/>
      <c r="C25" s="9"/>
      <c r="D25" s="9" t="s">
        <v>182</v>
      </c>
      <c r="E25" s="25" t="s">
        <v>183</v>
      </c>
      <c r="F25" s="27" t="s">
        <v>184</v>
      </c>
      <c r="G25" s="27"/>
    </row>
    <row r="26" spans="1:7" ht="54">
      <c r="A26" s="9"/>
      <c r="B26" s="9"/>
      <c r="C26" s="9" t="s">
        <v>185</v>
      </c>
      <c r="D26" s="9" t="s">
        <v>186</v>
      </c>
      <c r="E26" s="9" t="s">
        <v>187</v>
      </c>
      <c r="F26" s="25">
        <v>1</v>
      </c>
      <c r="G26" s="25"/>
    </row>
    <row r="27" spans="1:7" ht="27">
      <c r="A27" s="9"/>
      <c r="B27" s="9"/>
      <c r="C27" s="9"/>
      <c r="D27" s="9" t="s">
        <v>188</v>
      </c>
      <c r="E27" s="9" t="s">
        <v>188</v>
      </c>
      <c r="F27" s="9" t="s">
        <v>189</v>
      </c>
      <c r="G27" s="9"/>
    </row>
    <row r="28" spans="1:7" ht="27">
      <c r="A28" s="9"/>
      <c r="B28" s="9"/>
      <c r="C28" s="9"/>
      <c r="D28" s="9" t="s">
        <v>190</v>
      </c>
      <c r="E28" s="9" t="s">
        <v>190</v>
      </c>
      <c r="F28" s="9" t="s">
        <v>191</v>
      </c>
      <c r="G28" s="9"/>
    </row>
    <row r="29" spans="1:7" ht="40.5">
      <c r="A29" s="9" t="s">
        <v>151</v>
      </c>
      <c r="B29" s="9" t="s">
        <v>192</v>
      </c>
      <c r="C29" s="9" t="s">
        <v>193</v>
      </c>
      <c r="D29" s="9" t="s">
        <v>194</v>
      </c>
      <c r="E29" s="9" t="s">
        <v>194</v>
      </c>
      <c r="F29" s="25" t="s">
        <v>195</v>
      </c>
      <c r="G29" s="25"/>
    </row>
    <row r="30" spans="1:7" ht="27">
      <c r="A30" s="9"/>
      <c r="B30" s="9" t="s">
        <v>196</v>
      </c>
      <c r="C30" s="9" t="s">
        <v>197</v>
      </c>
      <c r="D30" s="9" t="s">
        <v>198</v>
      </c>
      <c r="E30" s="9" t="s">
        <v>198</v>
      </c>
      <c r="F30" s="9" t="s">
        <v>199</v>
      </c>
      <c r="G30" s="9"/>
    </row>
    <row r="31" spans="1:7" ht="27">
      <c r="A31" s="9"/>
      <c r="B31" s="9"/>
      <c r="C31" s="9"/>
      <c r="D31" s="9" t="s">
        <v>200</v>
      </c>
      <c r="E31" s="9" t="s">
        <v>200</v>
      </c>
      <c r="F31" s="9" t="s">
        <v>199</v>
      </c>
      <c r="G31" s="9"/>
    </row>
  </sheetData>
  <sheetProtection/>
  <mergeCells count="44">
    <mergeCell ref="A2:G2"/>
    <mergeCell ref="A3:C3"/>
    <mergeCell ref="D3:G3"/>
    <mergeCell ref="A4:C4"/>
    <mergeCell ref="D4:E4"/>
    <mergeCell ref="E5:G5"/>
    <mergeCell ref="E6:G6"/>
    <mergeCell ref="E7:G7"/>
    <mergeCell ref="B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A9:A28"/>
    <mergeCell ref="A29:A31"/>
    <mergeCell ref="B10:B28"/>
    <mergeCell ref="B30:B31"/>
    <mergeCell ref="C10:C11"/>
    <mergeCell ref="C12:C22"/>
    <mergeCell ref="C23:C25"/>
    <mergeCell ref="C26:C28"/>
    <mergeCell ref="C30:C31"/>
    <mergeCell ref="D14:D22"/>
    <mergeCell ref="E14:E22"/>
    <mergeCell ref="A5:C7"/>
  </mergeCells>
  <printOptions/>
  <pageMargins left="0.5118055555555555" right="0.5118055555555555" top="0.66875" bottom="0.66875" header="0.5" footer="0.3145833333333333"/>
  <pageSetup firstPageNumber="4" useFirstPageNumber="1" horizontalDpi="600" verticalDpi="600" orientation="portrait" paperSize="9" scale="82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2021-04-23T14:54:23Z</cp:lastPrinted>
  <dcterms:created xsi:type="dcterms:W3CDTF">1996-12-20T09:32:42Z</dcterms:created>
  <dcterms:modified xsi:type="dcterms:W3CDTF">2022-09-16T02:45:05Z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eadingLayo">
    <vt:bool>false</vt:bool>
  </property>
  <property fmtid="{D5CDD505-2E9C-101B-9397-08002B2CF9AE}" pid="5" name="I">
    <vt:lpwstr>56197609763249AB83CDDC3B6E239E59</vt:lpwstr>
  </property>
</Properties>
</file>